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internal\Regulatory Services\02_Cases\2019 Cases\2019-00389 ECP\Testimony\Exhibits\LMS-5 Total Retail Impact\"/>
    </mc:Choice>
  </mc:AlternateContent>
  <bookViews>
    <workbookView xWindow="0" yWindow="0" windowWidth="28800" windowHeight="10800"/>
  </bookViews>
  <sheets>
    <sheet name="Total Retail Impact" sheetId="4" r:id="rId1"/>
    <sheet name="Monthly Impact by Class" sheetId="6" r:id="rId2"/>
    <sheet name="12mos BA" sheetId="8" r:id="rId3"/>
  </sheets>
  <externalReferences>
    <externalReference r:id="rId4"/>
    <externalReference r:id="rId5"/>
    <externalReference r:id="rId6"/>
    <externalReference r:id="rId7"/>
  </externalReferences>
  <definedNames>
    <definedName name="AllocFactors">[1]Table!$G$6:$H$13</definedName>
    <definedName name="Begin_Print1" localSheetId="2">'[2]Big Sandy Detail'!#REF!</definedName>
    <definedName name="Begin_Print1" localSheetId="0">'[2]Big Sandy Detail'!#REF!</definedName>
    <definedName name="Begin_Print1">'[2]Big Sandy Detail'!#REF!</definedName>
    <definedName name="Begin_Print2" localSheetId="2">'[2]Big Sandy Detail'!#REF!</definedName>
    <definedName name="Begin_Print2" localSheetId="0">'[2]Big Sandy Detail'!#REF!</definedName>
    <definedName name="Begin_Print2">'[2]Big Sandy Detail'!#REF!</definedName>
    <definedName name="End_of_Report" localSheetId="2">'[2]Big Sandy Detail'!#REF!</definedName>
    <definedName name="End_of_Report" localSheetId="0">'[2]Big Sandy Detail'!#REF!</definedName>
    <definedName name="End_of_Report">'[2]Big Sandy Detail'!#REF!</definedName>
    <definedName name="End_Print1" localSheetId="2">'[2]Big Sandy Detail'!#REF!</definedName>
    <definedName name="End_Print1" localSheetId="0">'[2]Big Sandy Detail'!#REF!</definedName>
    <definedName name="End_Print1">'[2]Big Sandy Detail'!#REF!</definedName>
    <definedName name="End_Print2" localSheetId="2">'[2]Big Sandy Detail'!#REF!</definedName>
    <definedName name="End_Print2" localSheetId="0">'[2]Big Sandy Detail'!#REF!</definedName>
    <definedName name="End_Print2">'[2]Big Sandy Detail'!#REF!</definedName>
    <definedName name="Marshall_Rate" localSheetId="0">'[3]Property Tax'!$B$2</definedName>
    <definedName name="Marshall_Rate">'[4]Property Tax'!$B$2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.GL_PRPT_CONS">"NNNNN"</definedName>
    <definedName name="NvsTreeASD">"V2099-01-01"</definedName>
    <definedName name="NvsValTbl.ACCOUNT">"GL_ACCOUNT_TBL"</definedName>
    <definedName name="NvsValTbl.CURRENCY_CD">"CURRENCY_CD_TBL"</definedName>
    <definedName name="PC_Percent" localSheetId="0">'[3]Property Tax'!$B$6</definedName>
    <definedName name="PC_Percent">'[4]Property Tax'!$B$6</definedName>
    <definedName name="_xlnm.Print_Area" localSheetId="0">'Total Retail Impact'!$A$1:$I$23</definedName>
    <definedName name="_xlnm.Print_Titles" localSheetId="0">'Total Retail Impact'!$1:$6</definedName>
    <definedName name="Rev_End" localSheetId="2">#REF!</definedName>
    <definedName name="Rev_End" localSheetId="0">#REF!</definedName>
    <definedName name="Rev_End">#REF!</definedName>
    <definedName name="search_directory_name">"R:\fcm90prd\nvision\rpts\Fin_Reports\"</definedName>
    <definedName name="tim" localSheetId="2">#REF!</definedName>
    <definedName name="tim" localSheetId="0">#REF!</definedName>
    <definedName name="tim">#REF!</definedName>
    <definedName name="timm" localSheetId="2">#REF!</definedName>
    <definedName name="timm" localSheetId="0">#REF!</definedName>
    <definedName name="timm">#REF!</definedName>
    <definedName name="WV_List" localSheetId="0">'[3]Property Tax'!$B$4</definedName>
    <definedName name="WV_List">'[4]Property Tax'!$B$4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6" l="1"/>
  <c r="H15" i="8"/>
  <c r="E14" i="6" l="1"/>
  <c r="E13" i="6"/>
  <c r="E12" i="6"/>
  <c r="E11" i="6"/>
  <c r="E10" i="6"/>
  <c r="E9" i="6"/>
  <c r="E8" i="6"/>
  <c r="D14" i="6"/>
  <c r="D13" i="6"/>
  <c r="D12" i="6"/>
  <c r="D11" i="6"/>
  <c r="D10" i="6"/>
  <c r="D9" i="6"/>
  <c r="D8" i="6"/>
  <c r="D7" i="6"/>
  <c r="C14" i="6"/>
  <c r="C13" i="6"/>
  <c r="C12" i="6"/>
  <c r="C11" i="6"/>
  <c r="C10" i="6"/>
  <c r="C9" i="6"/>
  <c r="C8" i="6"/>
  <c r="C7" i="6"/>
  <c r="J15" i="4"/>
  <c r="L15" i="4" s="1"/>
  <c r="H15" i="4"/>
  <c r="F73" i="8" l="1"/>
  <c r="F63" i="8"/>
  <c r="F77" i="8" l="1"/>
  <c r="E77" i="8"/>
  <c r="D77" i="8"/>
  <c r="C77" i="8"/>
  <c r="F75" i="8"/>
  <c r="E75" i="8"/>
  <c r="D75" i="8"/>
  <c r="C75" i="8"/>
  <c r="E73" i="8"/>
  <c r="D73" i="8"/>
  <c r="C73" i="8"/>
  <c r="E63" i="8"/>
  <c r="D63" i="8"/>
  <c r="C63" i="8"/>
  <c r="F51" i="8"/>
  <c r="E51" i="8"/>
  <c r="D51" i="8"/>
  <c r="C51" i="8"/>
  <c r="F49" i="8"/>
  <c r="E49" i="8"/>
  <c r="J49" i="8" s="1"/>
  <c r="D49" i="8"/>
  <c r="C49" i="8"/>
  <c r="F47" i="8"/>
  <c r="E47" i="8"/>
  <c r="D47" i="8"/>
  <c r="C47" i="8"/>
  <c r="F35" i="8"/>
  <c r="E35" i="8"/>
  <c r="D35" i="8"/>
  <c r="C35" i="8"/>
  <c r="F15" i="8"/>
  <c r="E15" i="8"/>
  <c r="D15" i="8"/>
  <c r="C15" i="8"/>
  <c r="J77" i="8" l="1"/>
  <c r="I77" i="8"/>
  <c r="J75" i="8"/>
  <c r="D15" i="6" s="1"/>
  <c r="I75" i="8"/>
  <c r="E15" i="6" s="1"/>
  <c r="H75" i="8"/>
  <c r="C15" i="6" s="1"/>
  <c r="I73" i="8"/>
  <c r="J73" i="8"/>
  <c r="H73" i="8"/>
  <c r="J63" i="8"/>
  <c r="I47" i="8"/>
  <c r="J51" i="8"/>
  <c r="I35" i="8"/>
  <c r="J35" i="8"/>
  <c r="H35" i="8"/>
  <c r="I15" i="8"/>
  <c r="H63" i="8"/>
  <c r="H51" i="8"/>
  <c r="I63" i="8"/>
  <c r="I49" i="8"/>
  <c r="H49" i="8"/>
  <c r="H47" i="8"/>
  <c r="I51" i="8"/>
  <c r="J47" i="8"/>
  <c r="J15" i="8"/>
  <c r="F80" i="8"/>
  <c r="C80" i="8"/>
  <c r="D80" i="8"/>
  <c r="E80" i="8"/>
  <c r="H77" i="8"/>
  <c r="L13" i="4" l="1"/>
  <c r="L17" i="4" s="1"/>
  <c r="J13" i="4"/>
  <c r="J17" i="4" l="1"/>
  <c r="G7" i="6" s="1"/>
  <c r="H7" i="6" s="1"/>
  <c r="G11" i="6"/>
  <c r="H11" i="6" s="1"/>
  <c r="G15" i="6"/>
  <c r="H15" i="6" s="1"/>
  <c r="G12" i="6"/>
  <c r="H12" i="6" s="1"/>
  <c r="G13" i="6"/>
  <c r="H13" i="6" s="1"/>
  <c r="G10" i="6"/>
  <c r="H10" i="6" s="1"/>
  <c r="G14" i="6"/>
  <c r="H14" i="6" s="1"/>
  <c r="G8" i="6"/>
  <c r="H8" i="6" s="1"/>
  <c r="G9" i="6"/>
  <c r="H9" i="6" s="1"/>
  <c r="H13" i="4"/>
  <c r="H17" i="4" s="1"/>
  <c r="J19" i="4" l="1"/>
  <c r="J21" i="4" l="1"/>
</calcChain>
</file>

<file path=xl/sharedStrings.xml><?xml version="1.0" encoding="utf-8"?>
<sst xmlns="http://schemas.openxmlformats.org/spreadsheetml/2006/main" count="127" uniqueCount="119">
  <si>
    <t xml:space="preserve"> </t>
  </si>
  <si>
    <t>KENTUCKY POWER COMPANY</t>
  </si>
  <si>
    <t>Total Retail Impact</t>
  </si>
  <si>
    <t>Annual Effect of New Environmental Projects</t>
  </si>
  <si>
    <t>Customer Classification</t>
  </si>
  <si>
    <t>Percent Change</t>
  </si>
  <si>
    <t>Estimated Monthly Effect by Customer Class</t>
  </si>
  <si>
    <t>Total Retail</t>
  </si>
  <si>
    <t xml:space="preserve">Residential </t>
  </si>
  <si>
    <t>All Other</t>
  </si>
  <si>
    <t>Source</t>
  </si>
  <si>
    <t>Allocation Factors</t>
  </si>
  <si>
    <t>ES Form 1.00, Line 9</t>
  </si>
  <si>
    <t>Allocation of E(m) by Classification</t>
  </si>
  <si>
    <t>Percent Annual Increase</t>
  </si>
  <si>
    <t>R.S.</t>
  </si>
  <si>
    <t>S.G.S. - T.O.D.</t>
  </si>
  <si>
    <t>M.G.S. - T.O.D.</t>
  </si>
  <si>
    <t>G.S.</t>
  </si>
  <si>
    <t>Average Customer Usage (kWh)*</t>
  </si>
  <si>
    <t>* Based on 12-months ending September 2019</t>
  </si>
  <si>
    <t>L.G.S.</t>
  </si>
  <si>
    <t>I.G.S.</t>
  </si>
  <si>
    <t>M.W.</t>
  </si>
  <si>
    <t>O.L.</t>
  </si>
  <si>
    <t>Revenue</t>
  </si>
  <si>
    <t>Tariff Code</t>
  </si>
  <si>
    <t>RSW-LMWH</t>
  </si>
  <si>
    <t>RSW-A</t>
  </si>
  <si>
    <t>RSW-B</t>
  </si>
  <si>
    <t>RS</t>
  </si>
  <si>
    <t>RS EMP</t>
  </si>
  <si>
    <t>RSW-RS</t>
  </si>
  <si>
    <t>AORH-W ON</t>
  </si>
  <si>
    <t>RSW-ONPK</t>
  </si>
  <si>
    <t>RS LM-ON</t>
  </si>
  <si>
    <t>AORH-ON</t>
  </si>
  <si>
    <t>RS-TOD-ON</t>
  </si>
  <si>
    <t>OL 175 MV</t>
  </si>
  <si>
    <t>OL 100 HP</t>
  </si>
  <si>
    <t>OL 400 MV</t>
  </si>
  <si>
    <t>OL 200 HP</t>
  </si>
  <si>
    <t>OL 400 HP</t>
  </si>
  <si>
    <t>OL175 MVP</t>
  </si>
  <si>
    <t>OL 250 HP</t>
  </si>
  <si>
    <t>OL 200HPF</t>
  </si>
  <si>
    <t>OL400 HPF</t>
  </si>
  <si>
    <t>OL 250 MH</t>
  </si>
  <si>
    <t>OL100 HPP</t>
  </si>
  <si>
    <t>OL 150 HP</t>
  </si>
  <si>
    <t>OL 400 MH</t>
  </si>
  <si>
    <t>OL 250HPP</t>
  </si>
  <si>
    <t>OL150 HPP</t>
  </si>
  <si>
    <t>OL 400HPP</t>
  </si>
  <si>
    <t>OL 250MON</t>
  </si>
  <si>
    <t>OL 1000MH</t>
  </si>
  <si>
    <t>OL 400MON</t>
  </si>
  <si>
    <t>SGS-MTRD</t>
  </si>
  <si>
    <t>SGS</t>
  </si>
  <si>
    <t>SGS-UMR</t>
  </si>
  <si>
    <t>MGS - AF</t>
  </si>
  <si>
    <t>MGS SEC</t>
  </si>
  <si>
    <t>MGS PRI</t>
  </si>
  <si>
    <t>MGS M SEC</t>
  </si>
  <si>
    <t>MGSCC PRI</t>
  </si>
  <si>
    <t>MGS LM ON</t>
  </si>
  <si>
    <t>SGSTOD ON</t>
  </si>
  <si>
    <t>EXPSGSTOD</t>
  </si>
  <si>
    <t>MGS-TOD</t>
  </si>
  <si>
    <t>MGSCC SUB</t>
  </si>
  <si>
    <t>LGS SEC</t>
  </si>
  <si>
    <t>LGS M SEC</t>
  </si>
  <si>
    <t>LGS PRI</t>
  </si>
  <si>
    <t>LGS M PRI</t>
  </si>
  <si>
    <t>LGS SUB</t>
  </si>
  <si>
    <t>LGS TRAN</t>
  </si>
  <si>
    <t>LGS-LM-TD</t>
  </si>
  <si>
    <t>LGSSECTOD</t>
  </si>
  <si>
    <t>LGSPRITOD</t>
  </si>
  <si>
    <t>PS SEC</t>
  </si>
  <si>
    <t>PS PRI</t>
  </si>
  <si>
    <t>CS-IRP PR</t>
  </si>
  <si>
    <t>CS-IRP ST</t>
  </si>
  <si>
    <t>IGS SEC</t>
  </si>
  <si>
    <t>IGS PRI</t>
  </si>
  <si>
    <t>IGS SUB</t>
  </si>
  <si>
    <t>IGS</t>
  </si>
  <si>
    <t>SL</t>
  </si>
  <si>
    <t>MW</t>
  </si>
  <si>
    <t>Metered KWH</t>
  </si>
  <si>
    <t>Billing Demand</t>
  </si>
  <si>
    <t># of Customers</t>
  </si>
  <si>
    <t>RES Subtotal</t>
  </si>
  <si>
    <t>Avg kWh</t>
  </si>
  <si>
    <t>Avg Bill</t>
  </si>
  <si>
    <t>OL Subtotal</t>
  </si>
  <si>
    <t>GS Subtotal</t>
  </si>
  <si>
    <t>LGS Subtotal</t>
  </si>
  <si>
    <t>IGS Subtotal</t>
  </si>
  <si>
    <t>MW Subtotal</t>
  </si>
  <si>
    <t>SGS-TOD Subtotal</t>
  </si>
  <si>
    <t>MGS-TOD Subtotal</t>
  </si>
  <si>
    <t>Avg Peak</t>
  </si>
  <si>
    <t>SL Subtotal</t>
  </si>
  <si>
    <t>S.L.</t>
  </si>
  <si>
    <t>12 MONTHS BILLED AND ACCRUED - MCSR0162 - FINAL</t>
  </si>
  <si>
    <t>Exhibit LMS-4</t>
  </si>
  <si>
    <t>KPCo's Twelve Months Ended September 2019 Revenues</t>
  </si>
  <si>
    <t>Monthly Effect on a Residential Customer using 1267 kWh</t>
  </si>
  <si>
    <t>Annual Effect on a Residential Customer using 15204 kWh</t>
  </si>
  <si>
    <t>Line 1 * 2</t>
  </si>
  <si>
    <t>Line 6 * 12</t>
  </si>
  <si>
    <t>Average Customer Demand (kW)*</t>
  </si>
  <si>
    <t>Proposed Average Bill</t>
  </si>
  <si>
    <t>Present Average  Bill*</t>
  </si>
  <si>
    <t>Average Change / Total Bill Impact</t>
  </si>
  <si>
    <t>Line 3 / 4</t>
  </si>
  <si>
    <t>Exhibit LMS-5, Monthly Impact by Class</t>
  </si>
  <si>
    <t>Exhibit LMS-5, 12mos 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</si>
</sst>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&quot;$&quot;#,##0"/>
    <numFmt numFmtId="167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9">
    <xf numFmtId="0" fontId="0" fillId="0" borderId="0" xfId="0"/>
    <xf numFmtId="49" fontId="4" fillId="0" borderId="0" xfId="4" applyNumberFormat="1" applyFont="1" applyAlignment="1">
      <alignment horizontal="center"/>
    </xf>
    <xf numFmtId="0" fontId="5" fillId="0" borderId="0" xfId="4" applyFont="1"/>
    <xf numFmtId="0" fontId="5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5" fillId="0" borderId="0" xfId="4" applyFont="1" applyFill="1"/>
    <xf numFmtId="0" fontId="5" fillId="0" borderId="0" xfId="4" applyFont="1" applyFill="1" applyAlignment="1">
      <alignment horizontal="center"/>
    </xf>
    <xf numFmtId="49" fontId="5" fillId="0" borderId="0" xfId="4" applyNumberFormat="1" applyFont="1" applyFill="1" applyAlignment="1">
      <alignment horizontal="center"/>
    </xf>
    <xf numFmtId="0" fontId="8" fillId="0" borderId="0" xfId="4" applyFont="1" applyFill="1" applyAlignment="1">
      <alignment horizontal="center"/>
    </xf>
    <xf numFmtId="0" fontId="5" fillId="0" borderId="9" xfId="4" applyFont="1" applyBorder="1"/>
    <xf numFmtId="0" fontId="5" fillId="0" borderId="0" xfId="4" applyFont="1" applyBorder="1"/>
    <xf numFmtId="0" fontId="5" fillId="0" borderId="10" xfId="4" applyFont="1" applyBorder="1"/>
    <xf numFmtId="37" fontId="5" fillId="3" borderId="2" xfId="4" applyNumberFormat="1" applyFont="1" applyFill="1" applyBorder="1"/>
    <xf numFmtId="0" fontId="5" fillId="3" borderId="2" xfId="4" applyFont="1" applyFill="1" applyBorder="1"/>
    <xf numFmtId="5" fontId="5" fillId="2" borderId="0" xfId="4" applyNumberFormat="1" applyFont="1" applyFill="1" applyBorder="1"/>
    <xf numFmtId="37" fontId="5" fillId="3" borderId="0" xfId="4" applyNumberFormat="1" applyFont="1" applyFill="1" applyBorder="1"/>
    <xf numFmtId="0" fontId="5" fillId="3" borderId="0" xfId="4" applyFont="1" applyFill="1" applyBorder="1"/>
    <xf numFmtId="5" fontId="5" fillId="0" borderId="10" xfId="4" applyNumberFormat="1" applyFont="1" applyBorder="1"/>
    <xf numFmtId="37" fontId="5" fillId="2" borderId="0" xfId="4" applyNumberFormat="1" applyFont="1" applyFill="1" applyBorder="1"/>
    <xf numFmtId="37" fontId="5" fillId="3" borderId="7" xfId="4" applyNumberFormat="1" applyFont="1" applyFill="1" applyBorder="1"/>
    <xf numFmtId="37" fontId="5" fillId="0" borderId="10" xfId="4" applyNumberFormat="1" applyFont="1" applyBorder="1" applyAlignment="1">
      <alignment horizontal="center"/>
    </xf>
    <xf numFmtId="165" fontId="5" fillId="4" borderId="0" xfId="4" applyNumberFormat="1" applyFont="1" applyFill="1" applyBorder="1" applyAlignment="1">
      <alignment horizontal="right"/>
    </xf>
    <xf numFmtId="165" fontId="5" fillId="4" borderId="0" xfId="7" applyNumberFormat="1" applyFont="1" applyFill="1" applyBorder="1" applyAlignment="1">
      <alignment horizontal="right"/>
    </xf>
    <xf numFmtId="37" fontId="5" fillId="4" borderId="0" xfId="4" applyNumberFormat="1" applyFont="1" applyFill="1" applyBorder="1" applyAlignment="1">
      <alignment horizontal="right"/>
    </xf>
    <xf numFmtId="0" fontId="5" fillId="3" borderId="7" xfId="4" applyFont="1" applyFill="1" applyBorder="1"/>
    <xf numFmtId="37" fontId="5" fillId="0" borderId="11" xfId="4" applyNumberFormat="1" applyFont="1" applyBorder="1" applyAlignment="1">
      <alignment horizontal="right"/>
    </xf>
    <xf numFmtId="37" fontId="5" fillId="4" borderId="7" xfId="4" applyNumberFormat="1" applyFont="1" applyFill="1" applyBorder="1" applyAlignment="1">
      <alignment horizontal="right"/>
    </xf>
    <xf numFmtId="37" fontId="5" fillId="0" borderId="0" xfId="4" applyNumberFormat="1" applyFont="1" applyAlignment="1">
      <alignment horizontal="center"/>
    </xf>
    <xf numFmtId="37" fontId="5" fillId="0" borderId="0" xfId="4" applyNumberFormat="1" applyFont="1"/>
    <xf numFmtId="0" fontId="5" fillId="0" borderId="0" xfId="4" applyFont="1" applyAlignment="1">
      <alignment horizontal="center"/>
    </xf>
    <xf numFmtId="0" fontId="10" fillId="0" borderId="0" xfId="4" applyFont="1" applyFill="1" applyBorder="1"/>
    <xf numFmtId="165" fontId="5" fillId="0" borderId="0" xfId="4" applyNumberFormat="1" applyFont="1" applyFill="1" applyBorder="1"/>
    <xf numFmtId="0" fontId="5" fillId="0" borderId="0" xfId="4" applyFont="1" applyAlignment="1"/>
    <xf numFmtId="10" fontId="9" fillId="0" borderId="10" xfId="3" applyNumberFormat="1" applyFont="1" applyBorder="1" applyAlignment="1">
      <alignment horizontal="right"/>
    </xf>
    <xf numFmtId="49" fontId="5" fillId="0" borderId="0" xfId="4" applyNumberFormat="1" applyFont="1" applyBorder="1" applyAlignment="1">
      <alignment wrapText="1"/>
    </xf>
    <xf numFmtId="37" fontId="5" fillId="0" borderId="7" xfId="4" applyNumberFormat="1" applyFont="1" applyBorder="1" applyAlignment="1">
      <alignment horizontal="right"/>
    </xf>
    <xf numFmtId="5" fontId="5" fillId="0" borderId="0" xfId="4" applyNumberFormat="1" applyFont="1"/>
    <xf numFmtId="37" fontId="5" fillId="0" borderId="9" xfId="4" applyNumberFormat="1" applyFont="1" applyBorder="1" applyAlignment="1">
      <alignment horizontal="center"/>
    </xf>
    <xf numFmtId="0" fontId="5" fillId="0" borderId="10" xfId="4" applyFont="1" applyBorder="1" applyAlignment="1">
      <alignment horizontal="center"/>
    </xf>
    <xf numFmtId="37" fontId="5" fillId="0" borderId="11" xfId="4" applyNumberFormat="1" applyFont="1" applyBorder="1" applyAlignment="1">
      <alignment horizontal="center"/>
    </xf>
    <xf numFmtId="37" fontId="5" fillId="0" borderId="10" xfId="4" applyNumberFormat="1" applyFont="1" applyBorder="1" applyAlignment="1">
      <alignment horizontal="center" wrapText="1"/>
    </xf>
    <xf numFmtId="0" fontId="5" fillId="0" borderId="10" xfId="4" applyFont="1" applyBorder="1" applyAlignment="1">
      <alignment horizontal="center" wrapText="1"/>
    </xf>
    <xf numFmtId="5" fontId="5" fillId="2" borderId="2" xfId="4" applyNumberFormat="1" applyFont="1" applyFill="1" applyBorder="1"/>
    <xf numFmtId="0" fontId="5" fillId="0" borderId="0" xfId="4" applyFont="1" applyAlignment="1">
      <alignment wrapText="1"/>
    </xf>
    <xf numFmtId="0" fontId="5" fillId="0" borderId="0" xfId="4" applyFont="1" applyAlignment="1">
      <alignment horizontal="center" wrapText="1"/>
    </xf>
    <xf numFmtId="0" fontId="8" fillId="0" borderId="0" xfId="4" applyFont="1" applyFill="1" applyAlignment="1">
      <alignment horizontal="center"/>
    </xf>
    <xf numFmtId="43" fontId="0" fillId="0" borderId="0" xfId="1" applyFont="1"/>
    <xf numFmtId="5" fontId="5" fillId="0" borderId="9" xfId="4" applyNumberFormat="1" applyFont="1" applyFill="1" applyBorder="1"/>
    <xf numFmtId="5" fontId="5" fillId="0" borderId="10" xfId="4" applyNumberFormat="1" applyFont="1" applyFill="1" applyBorder="1"/>
    <xf numFmtId="9" fontId="5" fillId="0" borderId="10" xfId="3" applyFont="1" applyBorder="1"/>
    <xf numFmtId="9" fontId="5" fillId="2" borderId="0" xfId="3" applyFont="1" applyFill="1" applyBorder="1"/>
    <xf numFmtId="10" fontId="5" fillId="0" borderId="10" xfId="3" applyNumberFormat="1" applyFont="1" applyBorder="1"/>
    <xf numFmtId="43" fontId="5" fillId="0" borderId="0" xfId="1" applyFont="1"/>
    <xf numFmtId="10" fontId="9" fillId="0" borderId="10" xfId="3" applyNumberFormat="1" applyFont="1" applyFill="1" applyBorder="1" applyAlignment="1">
      <alignment horizontal="right"/>
    </xf>
    <xf numFmtId="0" fontId="5" fillId="0" borderId="10" xfId="4" applyFont="1" applyFill="1" applyBorder="1"/>
    <xf numFmtId="166" fontId="5" fillId="0" borderId="10" xfId="4" applyNumberFormat="1" applyFont="1" applyFill="1" applyBorder="1" applyAlignment="1">
      <alignment horizontal="right"/>
    </xf>
    <xf numFmtId="165" fontId="5" fillId="0" borderId="10" xfId="7" applyNumberFormat="1" applyFont="1" applyFill="1" applyBorder="1" applyAlignment="1">
      <alignment horizontal="right"/>
    </xf>
    <xf numFmtId="44" fontId="5" fillId="0" borderId="0" xfId="2" applyFont="1"/>
    <xf numFmtId="0" fontId="4" fillId="0" borderId="0" xfId="4" applyFont="1" applyAlignment="1">
      <alignment horizontal="center" wrapText="1"/>
    </xf>
    <xf numFmtId="0" fontId="2" fillId="0" borderId="0" xfId="0" applyFont="1" applyAlignment="1">
      <alignment horizontal="center" wrapText="1"/>
    </xf>
    <xf numFmtId="37" fontId="4" fillId="0" borderId="0" xfId="4" applyNumberFormat="1" applyFont="1" applyAlignment="1">
      <alignment horizontal="center" vertical="center" wrapText="1"/>
    </xf>
    <xf numFmtId="37" fontId="2" fillId="0" borderId="0" xfId="0" applyNumberFormat="1" applyFont="1" applyAlignment="1">
      <alignment horizontal="center" vertical="center" wrapText="1"/>
    </xf>
    <xf numFmtId="37" fontId="5" fillId="0" borderId="11" xfId="4" applyNumberFormat="1" applyFont="1" applyFill="1" applyBorder="1" applyAlignment="1">
      <alignment horizontal="right"/>
    </xf>
    <xf numFmtId="44" fontId="9" fillId="0" borderId="10" xfId="3" applyNumberFormat="1" applyFont="1" applyFill="1" applyBorder="1" applyAlignment="1">
      <alignment horizontal="right"/>
    </xf>
    <xf numFmtId="7" fontId="5" fillId="0" borderId="0" xfId="4" applyNumberFormat="1" applyFont="1"/>
    <xf numFmtId="43" fontId="5" fillId="0" borderId="0" xfId="4" applyNumberFormat="1" applyFont="1"/>
    <xf numFmtId="0" fontId="11" fillId="0" borderId="0" xfId="0" applyFont="1"/>
    <xf numFmtId="0" fontId="9" fillId="0" borderId="0" xfId="0" applyFont="1"/>
    <xf numFmtId="43" fontId="9" fillId="0" borderId="0" xfId="1" applyFont="1"/>
    <xf numFmtId="164" fontId="9" fillId="0" borderId="0" xfId="1" applyNumberFormat="1" applyFont="1"/>
    <xf numFmtId="0" fontId="4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0" xfId="0" applyFont="1" applyFill="1" applyBorder="1"/>
    <xf numFmtId="43" fontId="9" fillId="0" borderId="0" xfId="1" applyFont="1" applyFill="1"/>
    <xf numFmtId="3" fontId="9" fillId="0" borderId="0" xfId="0" applyNumberFormat="1" applyFont="1" applyFill="1"/>
    <xf numFmtId="167" fontId="9" fillId="0" borderId="0" xfId="0" applyNumberFormat="1" applyFont="1" applyFill="1"/>
    <xf numFmtId="0" fontId="9" fillId="0" borderId="0" xfId="0" applyFont="1" applyFill="1"/>
    <xf numFmtId="0" fontId="9" fillId="5" borderId="0" xfId="0" applyFont="1" applyFill="1" applyBorder="1"/>
    <xf numFmtId="43" fontId="9" fillId="5" borderId="0" xfId="1" applyFont="1" applyFill="1"/>
    <xf numFmtId="0" fontId="9" fillId="5" borderId="0" xfId="0" applyFont="1" applyFill="1"/>
    <xf numFmtId="164" fontId="9" fillId="5" borderId="0" xfId="1" applyNumberFormat="1" applyFont="1" applyFill="1"/>
    <xf numFmtId="44" fontId="9" fillId="5" borderId="0" xfId="2" applyFont="1" applyFill="1"/>
    <xf numFmtId="43" fontId="9" fillId="0" borderId="0" xfId="1" applyFont="1" applyFill="1" applyBorder="1"/>
    <xf numFmtId="3" fontId="9" fillId="0" borderId="0" xfId="0" applyNumberFormat="1" applyFont="1" applyFill="1" applyBorder="1"/>
    <xf numFmtId="0" fontId="5" fillId="0" borderId="0" xfId="0" applyFont="1" applyFill="1" applyBorder="1"/>
    <xf numFmtId="167" fontId="9" fillId="0" borderId="0" xfId="0" applyNumberFormat="1" applyFont="1" applyFill="1" applyBorder="1"/>
    <xf numFmtId="0" fontId="9" fillId="0" borderId="1" xfId="0" applyFont="1" applyFill="1" applyBorder="1"/>
    <xf numFmtId="0" fontId="9" fillId="0" borderId="2" xfId="0" applyFont="1" applyFill="1" applyBorder="1"/>
    <xf numFmtId="43" fontId="9" fillId="0" borderId="2" xfId="1" applyFont="1" applyFill="1" applyBorder="1"/>
    <xf numFmtId="3" fontId="9" fillId="0" borderId="2" xfId="0" applyNumberFormat="1" applyFont="1" applyFill="1" applyBorder="1"/>
    <xf numFmtId="167" fontId="9" fillId="0" borderId="2" xfId="0" applyNumberFormat="1" applyFont="1" applyFill="1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Fill="1" applyBorder="1"/>
    <xf numFmtId="0" fontId="9" fillId="0" borderId="0" xfId="0" applyFont="1" applyBorder="1"/>
    <xf numFmtId="0" fontId="9" fillId="0" borderId="5" xfId="0" applyFont="1" applyBorder="1"/>
    <xf numFmtId="0" fontId="9" fillId="6" borderId="4" xfId="0" applyFont="1" applyFill="1" applyBorder="1"/>
    <xf numFmtId="0" fontId="9" fillId="6" borderId="0" xfId="0" applyFont="1" applyFill="1" applyBorder="1"/>
    <xf numFmtId="43" fontId="9" fillId="6" borderId="0" xfId="1" applyFont="1" applyFill="1" applyBorder="1"/>
    <xf numFmtId="164" fontId="9" fillId="6" borderId="0" xfId="1" applyNumberFormat="1" applyFont="1" applyFill="1" applyBorder="1"/>
    <xf numFmtId="0" fontId="9" fillId="6" borderId="6" xfId="0" applyFont="1" applyFill="1" applyBorder="1"/>
    <xf numFmtId="0" fontId="9" fillId="6" borderId="7" xfId="0" applyFont="1" applyFill="1" applyBorder="1"/>
    <xf numFmtId="43" fontId="9" fillId="6" borderId="7" xfId="1" applyFont="1" applyFill="1" applyBorder="1"/>
    <xf numFmtId="164" fontId="9" fillId="6" borderId="7" xfId="1" applyNumberFormat="1" applyFont="1" applyFill="1" applyBorder="1"/>
    <xf numFmtId="0" fontId="5" fillId="0" borderId="0" xfId="0" applyFont="1" applyFill="1"/>
    <xf numFmtId="164" fontId="9" fillId="0" borderId="0" xfId="5" applyNumberFormat="1" applyFont="1" applyFill="1"/>
    <xf numFmtId="167" fontId="9" fillId="0" borderId="0" xfId="5" applyNumberFormat="1" applyFont="1" applyFill="1"/>
    <xf numFmtId="43" fontId="9" fillId="0" borderId="0" xfId="0" applyNumberFormat="1" applyFont="1"/>
    <xf numFmtId="44" fontId="9" fillId="6" borderId="0" xfId="2" applyFont="1" applyFill="1" applyBorder="1"/>
    <xf numFmtId="164" fontId="9" fillId="6" borderId="5" xfId="1" applyNumberFormat="1" applyFont="1" applyFill="1" applyBorder="1"/>
    <xf numFmtId="44" fontId="9" fillId="6" borderId="7" xfId="2" applyFont="1" applyFill="1" applyBorder="1"/>
    <xf numFmtId="164" fontId="9" fillId="6" borderId="8" xfId="1" applyNumberFormat="1" applyFont="1" applyFill="1" applyBorder="1"/>
    <xf numFmtId="43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49" fontId="4" fillId="0" borderId="0" xfId="4" applyNumberFormat="1" applyFont="1" applyFill="1" applyAlignment="1">
      <alignment horizontal="center"/>
    </xf>
    <xf numFmtId="0" fontId="12" fillId="0" borderId="0" xfId="4" applyFont="1" applyFill="1" applyAlignment="1">
      <alignment horizontal="center"/>
    </xf>
    <xf numFmtId="0" fontId="5" fillId="0" borderId="12" xfId="4" applyFont="1" applyBorder="1"/>
    <xf numFmtId="164" fontId="5" fillId="0" borderId="12" xfId="1" applyNumberFormat="1" applyFont="1" applyBorder="1"/>
    <xf numFmtId="1" fontId="5" fillId="0" borderId="12" xfId="4" applyNumberFormat="1" applyFont="1" applyBorder="1"/>
    <xf numFmtId="44" fontId="5" fillId="0" borderId="12" xfId="4" applyNumberFormat="1" applyFont="1" applyBorder="1"/>
    <xf numFmtId="10" fontId="5" fillId="0" borderId="12" xfId="4" applyNumberFormat="1" applyFont="1" applyFill="1" applyBorder="1" applyAlignment="1">
      <alignment horizontal="center"/>
    </xf>
    <xf numFmtId="44" fontId="5" fillId="0" borderId="12" xfId="2" applyFont="1" applyBorder="1"/>
    <xf numFmtId="164" fontId="5" fillId="0" borderId="12" xfId="1" applyNumberFormat="1" applyFont="1" applyFill="1" applyBorder="1"/>
    <xf numFmtId="1" fontId="5" fillId="0" borderId="12" xfId="4" applyNumberFormat="1" applyFont="1" applyFill="1" applyBorder="1"/>
    <xf numFmtId="44" fontId="5" fillId="0" borderId="12" xfId="4" applyNumberFormat="1" applyFont="1" applyFill="1" applyBorder="1"/>
    <xf numFmtId="49" fontId="4" fillId="0" borderId="0" xfId="4" applyNumberFormat="1" applyFont="1" applyFill="1" applyAlignment="1">
      <alignment horizontal="center"/>
    </xf>
    <xf numFmtId="0" fontId="12" fillId="0" borderId="0" xfId="4" applyFont="1" applyFill="1" applyAlignment="1">
      <alignment horizontal="center"/>
    </xf>
  </cellXfs>
  <cellStyles count="8">
    <cellStyle name="Comma" xfId="1" builtinId="3"/>
    <cellStyle name="Comma 2" xfId="5"/>
    <cellStyle name="Currency" xfId="2" builtinId="4"/>
    <cellStyle name="Currency 2 2" xfId="6"/>
    <cellStyle name="Normal" xfId="0" builtinId="0"/>
    <cellStyle name="Normal 2 2 2" xfId="4"/>
    <cellStyle name="Percent" xfId="3" builtinId="5"/>
    <cellStyle name="Percent 10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sc.ky.gov/Internal/Regulatory%20Services/2014%20Compliance%20Plan/Workpapers/Mitchell%20Environmental%20Expenses,%201-1-14%20--%209-30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Mitchell%20Plant%20Environmental%20at%20201312,%20used%20for%20BRR--Updated%20with%202014%20projec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tabSelected="1" zoomScaleNormal="100" workbookViewId="0">
      <pane ySplit="6" topLeftCell="A7" activePane="bottomLeft" state="frozen"/>
      <selection activeCell="F38" sqref="F38"/>
      <selection pane="bottomLeft" activeCell="M2" sqref="M2"/>
    </sheetView>
  </sheetViews>
  <sheetFormatPr defaultRowHeight="12.75" x14ac:dyDescent="0.2"/>
  <cols>
    <col min="1" max="1" width="3.7109375" style="2" customWidth="1"/>
    <col min="2" max="2" width="11.7109375" style="3" customWidth="1"/>
    <col min="3" max="3" width="0.5703125" style="2" customWidth="1"/>
    <col min="4" max="4" width="57.85546875" style="2" customWidth="1"/>
    <col min="5" max="5" width="0.5703125" style="2" customWidth="1"/>
    <col min="6" max="6" width="32.5703125" style="2" bestFit="1" customWidth="1"/>
    <col min="7" max="7" width="0.7109375" style="2" customWidth="1"/>
    <col min="8" max="8" width="17.5703125" style="2" customWidth="1"/>
    <col min="9" max="9" width="0.7109375" style="2" customWidth="1"/>
    <col min="10" max="10" width="17.42578125" style="2" customWidth="1"/>
    <col min="11" max="11" width="0.7109375" style="2" customWidth="1"/>
    <col min="12" max="12" width="17.42578125" style="2" customWidth="1"/>
    <col min="13" max="13" width="5.28515625" style="2" customWidth="1"/>
    <col min="14" max="14" width="12.85546875" style="2" customWidth="1"/>
    <col min="15" max="15" width="9.140625" style="2"/>
    <col min="16" max="16" width="12.85546875" style="2" bestFit="1" customWidth="1"/>
    <col min="17" max="16384" width="9.140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x14ac:dyDescent="0.2">
      <c r="A2" s="2" t="s">
        <v>0</v>
      </c>
      <c r="D2" s="4"/>
      <c r="F2" s="4"/>
      <c r="G2" s="3"/>
      <c r="H2" s="3"/>
      <c r="I2" s="3"/>
      <c r="J2" s="30"/>
      <c r="K2" s="30"/>
      <c r="L2" s="30"/>
    </row>
    <row r="3" spans="1:16" ht="13.5" x14ac:dyDescent="0.25">
      <c r="D3" s="5"/>
      <c r="F3" s="5"/>
    </row>
    <row r="5" spans="1:16" s="6" customFormat="1" x14ac:dyDescent="0.2">
      <c r="B5" s="7"/>
      <c r="D5" s="116" t="s">
        <v>1</v>
      </c>
      <c r="F5" s="8"/>
    </row>
    <row r="6" spans="1:16" s="6" customFormat="1" x14ac:dyDescent="0.2">
      <c r="B6" s="7"/>
      <c r="D6" s="117" t="s">
        <v>2</v>
      </c>
      <c r="F6" s="9"/>
    </row>
    <row r="7" spans="1:16" s="6" customFormat="1" x14ac:dyDescent="0.2">
      <c r="B7" s="7"/>
      <c r="D7" s="46"/>
      <c r="F7" s="46"/>
    </row>
    <row r="8" spans="1:16" s="30" customFormat="1" ht="13.5" thickBot="1" x14ac:dyDescent="0.25">
      <c r="F8" s="30" t="s">
        <v>10</v>
      </c>
      <c r="H8" s="30" t="s">
        <v>7</v>
      </c>
      <c r="J8" s="30" t="s">
        <v>8</v>
      </c>
      <c r="L8" s="30" t="s">
        <v>9</v>
      </c>
    </row>
    <row r="9" spans="1:16" ht="15" customHeight="1" x14ac:dyDescent="0.2">
      <c r="B9" s="38">
        <v>1</v>
      </c>
      <c r="C9" s="13"/>
      <c r="D9" s="10" t="s">
        <v>3</v>
      </c>
      <c r="E9" s="14"/>
      <c r="F9" s="48" t="s">
        <v>106</v>
      </c>
      <c r="G9" s="43"/>
      <c r="H9" s="48">
        <v>11877342</v>
      </c>
      <c r="I9" s="43"/>
      <c r="J9" s="48"/>
      <c r="K9" s="43"/>
      <c r="L9" s="48"/>
    </row>
    <row r="10" spans="1:16" x14ac:dyDescent="0.2">
      <c r="B10" s="21"/>
      <c r="C10" s="16"/>
      <c r="D10" s="12"/>
      <c r="E10" s="17"/>
      <c r="F10" s="18"/>
      <c r="G10" s="15"/>
      <c r="H10" s="18"/>
      <c r="I10" s="15"/>
      <c r="J10" s="49"/>
      <c r="K10" s="15"/>
      <c r="L10" s="49"/>
    </row>
    <row r="11" spans="1:16" x14ac:dyDescent="0.2">
      <c r="B11" s="41">
        <v>2</v>
      </c>
      <c r="C11" s="16"/>
      <c r="D11" s="12" t="s">
        <v>11</v>
      </c>
      <c r="E11" s="17"/>
      <c r="F11" s="11" t="s">
        <v>12</v>
      </c>
      <c r="G11" s="19"/>
      <c r="H11" s="50">
        <v>1</v>
      </c>
      <c r="I11" s="51"/>
      <c r="J11" s="52">
        <v>0.4506</v>
      </c>
      <c r="K11" s="19"/>
      <c r="L11" s="52">
        <v>0.5494</v>
      </c>
    </row>
    <row r="12" spans="1:16" x14ac:dyDescent="0.2">
      <c r="B12" s="21"/>
      <c r="C12" s="16"/>
      <c r="D12" s="12"/>
      <c r="E12" s="17"/>
      <c r="F12" s="11"/>
      <c r="G12" s="15"/>
      <c r="H12" s="18"/>
      <c r="I12" s="15"/>
      <c r="J12" s="18"/>
      <c r="K12" s="15"/>
      <c r="L12" s="18"/>
    </row>
    <row r="13" spans="1:16" x14ac:dyDescent="0.2">
      <c r="B13" s="41">
        <v>3</v>
      </c>
      <c r="C13" s="16"/>
      <c r="D13" s="55" t="s">
        <v>13</v>
      </c>
      <c r="E13" s="17"/>
      <c r="F13" s="11" t="s">
        <v>110</v>
      </c>
      <c r="G13" s="15"/>
      <c r="H13" s="18">
        <f>J13+L13</f>
        <v>11877342</v>
      </c>
      <c r="I13" s="15"/>
      <c r="J13" s="49">
        <f>J11*H9</f>
        <v>5351930.3052000003</v>
      </c>
      <c r="K13" s="15"/>
      <c r="L13" s="49">
        <f>H9*L11</f>
        <v>6525411.6947999997</v>
      </c>
      <c r="M13" s="65"/>
      <c r="N13" s="58"/>
    </row>
    <row r="14" spans="1:16" x14ac:dyDescent="0.2">
      <c r="B14" s="21"/>
      <c r="C14" s="16"/>
      <c r="D14" s="55"/>
      <c r="E14" s="17"/>
      <c r="F14" s="11"/>
      <c r="G14" s="15"/>
      <c r="H14" s="49"/>
      <c r="I14" s="15"/>
      <c r="J14" s="49"/>
      <c r="K14" s="15"/>
      <c r="L14" s="49"/>
      <c r="N14" s="66"/>
      <c r="P14" s="53"/>
    </row>
    <row r="15" spans="1:16" x14ac:dyDescent="0.2">
      <c r="B15" s="21">
        <v>4</v>
      </c>
      <c r="C15" s="16"/>
      <c r="D15" s="55" t="s">
        <v>107</v>
      </c>
      <c r="E15" s="17"/>
      <c r="F15" s="35" t="s">
        <v>118</v>
      </c>
      <c r="G15" s="22"/>
      <c r="H15" s="56">
        <f>'12mos BA'!C80</f>
        <v>559035804.27999997</v>
      </c>
      <c r="I15" s="22"/>
      <c r="J15" s="56">
        <f>'12mos BA'!C15</f>
        <v>243037855.82999998</v>
      </c>
      <c r="K15" s="22"/>
      <c r="L15" s="56">
        <f>H15-J15</f>
        <v>315997948.44999999</v>
      </c>
      <c r="N15" s="58"/>
    </row>
    <row r="16" spans="1:16" x14ac:dyDescent="0.2">
      <c r="B16" s="39"/>
      <c r="C16" s="16"/>
      <c r="D16" s="55"/>
      <c r="E16" s="17"/>
      <c r="F16" s="11"/>
      <c r="G16" s="23"/>
      <c r="H16" s="57" t="s">
        <v>0</v>
      </c>
      <c r="I16" s="23"/>
      <c r="J16" s="57" t="s">
        <v>0</v>
      </c>
      <c r="K16" s="23"/>
      <c r="L16" s="57" t="s">
        <v>0</v>
      </c>
    </row>
    <row r="17" spans="2:16" x14ac:dyDescent="0.2">
      <c r="B17" s="42">
        <v>5</v>
      </c>
      <c r="C17" s="16"/>
      <c r="D17" s="55" t="s">
        <v>14</v>
      </c>
      <c r="E17" s="17"/>
      <c r="F17" s="11" t="s">
        <v>116</v>
      </c>
      <c r="G17" s="24"/>
      <c r="H17" s="54">
        <f>H13/H15</f>
        <v>2.1246120389904557E-2</v>
      </c>
      <c r="I17" s="24"/>
      <c r="J17" s="54">
        <f>J13/J15</f>
        <v>2.2020974003916356E-2</v>
      </c>
      <c r="K17" s="24"/>
      <c r="L17" s="54">
        <f>L13/L15</f>
        <v>2.0650171074868572E-2</v>
      </c>
    </row>
    <row r="18" spans="2:16" x14ac:dyDescent="0.2">
      <c r="B18" s="42"/>
      <c r="C18" s="16"/>
      <c r="D18" s="55"/>
      <c r="E18" s="17"/>
      <c r="F18" s="11"/>
      <c r="G18" s="24"/>
      <c r="H18" s="54"/>
      <c r="I18" s="24"/>
      <c r="J18" s="54"/>
      <c r="K18" s="24"/>
      <c r="L18" s="34"/>
    </row>
    <row r="19" spans="2:16" ht="16.5" customHeight="1" x14ac:dyDescent="0.2">
      <c r="B19" s="21">
        <v>6</v>
      </c>
      <c r="C19" s="16"/>
      <c r="D19" s="55" t="s">
        <v>108</v>
      </c>
      <c r="E19" s="17"/>
      <c r="F19" s="11" t="s">
        <v>117</v>
      </c>
      <c r="G19" s="24"/>
      <c r="H19" s="64"/>
      <c r="I19" s="24"/>
      <c r="J19" s="64">
        <f>'Monthly Impact by Class'!G7</f>
        <v>3.3197934847931689</v>
      </c>
      <c r="K19" s="24"/>
      <c r="L19" s="54"/>
    </row>
    <row r="20" spans="2:16" x14ac:dyDescent="0.2">
      <c r="B20" s="21"/>
      <c r="C20" s="16"/>
      <c r="D20" s="55"/>
      <c r="E20" s="17"/>
      <c r="F20" s="11"/>
      <c r="G20" s="24"/>
      <c r="H20" s="54"/>
      <c r="I20" s="24"/>
      <c r="J20" s="54"/>
      <c r="K20" s="24"/>
      <c r="L20" s="54"/>
    </row>
    <row r="21" spans="2:16" x14ac:dyDescent="0.2">
      <c r="B21" s="41">
        <v>7</v>
      </c>
      <c r="C21" s="16"/>
      <c r="D21" s="55" t="s">
        <v>109</v>
      </c>
      <c r="E21" s="17"/>
      <c r="F21" s="11" t="s">
        <v>111</v>
      </c>
      <c r="G21" s="24"/>
      <c r="H21" s="64"/>
      <c r="I21" s="24"/>
      <c r="J21" s="64">
        <f>J19*12</f>
        <v>39.837521817518024</v>
      </c>
      <c r="K21" s="24"/>
      <c r="L21" s="54"/>
    </row>
    <row r="22" spans="2:16" ht="13.5" thickBot="1" x14ac:dyDescent="0.25">
      <c r="B22" s="40"/>
      <c r="C22" s="20"/>
      <c r="D22" s="63"/>
      <c r="E22" s="25"/>
      <c r="F22" s="36"/>
      <c r="G22" s="27"/>
      <c r="H22" s="26"/>
      <c r="I22" s="27"/>
      <c r="J22" s="63"/>
      <c r="K22" s="27"/>
      <c r="L22" s="26"/>
    </row>
    <row r="23" spans="2:16" x14ac:dyDescent="0.2">
      <c r="B23" s="28"/>
      <c r="C23" s="29"/>
      <c r="N23" s="53"/>
    </row>
    <row r="24" spans="2:16" x14ac:dyDescent="0.2">
      <c r="C24" s="33"/>
      <c r="D24" s="33"/>
      <c r="E24" s="31"/>
      <c r="F24" s="33"/>
      <c r="G24" s="32"/>
      <c r="H24" s="32"/>
      <c r="I24" s="32"/>
      <c r="J24" s="32"/>
      <c r="K24" s="32"/>
      <c r="L24" s="32"/>
      <c r="P24" s="53"/>
    </row>
    <row r="25" spans="2:16" s="44" customFormat="1" x14ac:dyDescent="0.2">
      <c r="B25" s="45"/>
    </row>
  </sheetData>
  <printOptions horizontalCentered="1"/>
  <pageMargins left="0.5" right="0.5" top="0.5" bottom="0.5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showGridLines="0" zoomScaleNormal="100" workbookViewId="0">
      <selection activeCell="B36" sqref="B36"/>
    </sheetView>
  </sheetViews>
  <sheetFormatPr defaultRowHeight="15" x14ac:dyDescent="0.25"/>
  <cols>
    <col min="2" max="2" width="13" style="2" customWidth="1"/>
    <col min="3" max="3" width="11" style="2" customWidth="1"/>
    <col min="4" max="4" width="9.7109375" style="2" customWidth="1"/>
    <col min="5" max="5" width="11.85546875" style="2" customWidth="1"/>
    <col min="6" max="7" width="10.5703125" style="2" customWidth="1"/>
    <col min="8" max="8" width="11.7109375" customWidth="1"/>
    <col min="9" max="9" width="10.5703125" bestFit="1" customWidth="1"/>
  </cols>
  <sheetData>
    <row r="1" spans="2:8" x14ac:dyDescent="0.25">
      <c r="B1" s="127" t="s">
        <v>1</v>
      </c>
      <c r="C1" s="127"/>
      <c r="D1" s="127"/>
      <c r="E1" s="127"/>
      <c r="F1" s="127"/>
      <c r="G1" s="127"/>
      <c r="H1" s="127"/>
    </row>
    <row r="2" spans="2:8" x14ac:dyDescent="0.25">
      <c r="B2" s="128" t="s">
        <v>6</v>
      </c>
      <c r="C2" s="128"/>
      <c r="D2" s="128"/>
      <c r="E2" s="128"/>
      <c r="F2" s="128"/>
      <c r="G2" s="128"/>
      <c r="H2" s="128"/>
    </row>
    <row r="3" spans="2:8" x14ac:dyDescent="0.25">
      <c r="B3" s="46"/>
      <c r="C3" s="46"/>
      <c r="D3" s="46"/>
      <c r="E3" s="46"/>
      <c r="F3" s="46"/>
      <c r="G3" s="46"/>
    </row>
    <row r="5" spans="2:8" s="60" customFormat="1" ht="51.75" x14ac:dyDescent="0.25">
      <c r="B5" s="59" t="s">
        <v>4</v>
      </c>
      <c r="C5" s="59" t="s">
        <v>19</v>
      </c>
      <c r="D5" s="59" t="s">
        <v>112</v>
      </c>
      <c r="E5" s="59" t="s">
        <v>114</v>
      </c>
      <c r="F5" s="59" t="s">
        <v>5</v>
      </c>
      <c r="G5" s="59" t="s">
        <v>115</v>
      </c>
      <c r="H5" s="59" t="s">
        <v>113</v>
      </c>
    </row>
    <row r="6" spans="2:8" s="62" customFormat="1" x14ac:dyDescent="0.25">
      <c r="B6" s="61">
        <v>-1</v>
      </c>
      <c r="C6" s="61">
        <v>-2</v>
      </c>
      <c r="D6" s="61">
        <v>-3</v>
      </c>
      <c r="E6" s="61">
        <v>-4</v>
      </c>
      <c r="F6" s="61">
        <v>-5</v>
      </c>
      <c r="G6" s="61">
        <v>-6</v>
      </c>
      <c r="H6" s="61">
        <v>-7</v>
      </c>
    </row>
    <row r="7" spans="2:8" x14ac:dyDescent="0.25">
      <c r="B7" s="118" t="s">
        <v>15</v>
      </c>
      <c r="C7" s="119">
        <f>'12mos BA'!H15</f>
        <v>1266.6432100743079</v>
      </c>
      <c r="D7" s="120">
        <f>'12mos BA'!J15</f>
        <v>1.6573595299119826E-2</v>
      </c>
      <c r="E7" s="121">
        <f>'12mos BA'!I15</f>
        <v>150.89970385423496</v>
      </c>
      <c r="F7" s="122">
        <v>2.1999999999999999E-2</v>
      </c>
      <c r="G7" s="123">
        <f t="shared" ref="G7:G15" si="0">E7*F7</f>
        <v>3.3197934847931689</v>
      </c>
      <c r="H7" s="123">
        <f t="shared" ref="H7:H15" si="1">E7+G7</f>
        <v>154.21949733902812</v>
      </c>
    </row>
    <row r="8" spans="2:8" x14ac:dyDescent="0.25">
      <c r="B8" s="118" t="s">
        <v>16</v>
      </c>
      <c r="C8" s="119">
        <f>'12mos BA'!H47</f>
        <v>1063.9701735357919</v>
      </c>
      <c r="D8" s="120">
        <f>'12mos BA'!J47</f>
        <v>0</v>
      </c>
      <c r="E8" s="121">
        <f>'12mos BA'!I47</f>
        <v>139.21971981200289</v>
      </c>
      <c r="F8" s="122">
        <v>2.07E-2</v>
      </c>
      <c r="G8" s="123">
        <f t="shared" si="0"/>
        <v>2.8818482001084598</v>
      </c>
      <c r="H8" s="123">
        <f t="shared" si="1"/>
        <v>142.10156801211136</v>
      </c>
    </row>
    <row r="9" spans="2:8" x14ac:dyDescent="0.25">
      <c r="B9" s="118" t="s">
        <v>17</v>
      </c>
      <c r="C9" s="119">
        <f>'12mos BA'!H49</f>
        <v>3445.6491228070176</v>
      </c>
      <c r="D9" s="120">
        <f>'12mos BA'!J49</f>
        <v>0.45473684210526311</v>
      </c>
      <c r="E9" s="121">
        <f>'12mos BA'!I49</f>
        <v>427.263052631579</v>
      </c>
      <c r="F9" s="122">
        <v>2.07E-2</v>
      </c>
      <c r="G9" s="123">
        <f t="shared" si="0"/>
        <v>8.8443451894736853</v>
      </c>
      <c r="H9" s="123">
        <f t="shared" si="1"/>
        <v>436.1073978210527</v>
      </c>
    </row>
    <row r="10" spans="2:8" x14ac:dyDescent="0.25">
      <c r="B10" s="118" t="s">
        <v>18</v>
      </c>
      <c r="C10" s="119">
        <f>'12mos BA'!H51</f>
        <v>1639.5671059500407</v>
      </c>
      <c r="D10" s="120">
        <f>'12mos BA'!J51</f>
        <v>5.667781257983183</v>
      </c>
      <c r="E10" s="121">
        <f>'12mos BA'!I51</f>
        <v>230.33855497428723</v>
      </c>
      <c r="F10" s="122">
        <v>2.07E-2</v>
      </c>
      <c r="G10" s="123">
        <f t="shared" si="0"/>
        <v>4.768008087967746</v>
      </c>
      <c r="H10" s="123">
        <f t="shared" si="1"/>
        <v>235.10656306225499</v>
      </c>
    </row>
    <row r="11" spans="2:8" x14ac:dyDescent="0.25">
      <c r="B11" s="118" t="s">
        <v>21</v>
      </c>
      <c r="C11" s="119">
        <f>'12mos BA'!H63</f>
        <v>62826.968891635763</v>
      </c>
      <c r="D11" s="120">
        <f>'12mos BA'!J63</f>
        <v>192.93583642356819</v>
      </c>
      <c r="E11" s="121">
        <f>'12mos BA'!I63</f>
        <v>7164.135458384837</v>
      </c>
      <c r="F11" s="122">
        <v>2.07E-2</v>
      </c>
      <c r="G11" s="123">
        <f t="shared" si="0"/>
        <v>148.29760398856612</v>
      </c>
      <c r="H11" s="123">
        <f t="shared" si="1"/>
        <v>7312.4330623734031</v>
      </c>
    </row>
    <row r="12" spans="2:8" x14ac:dyDescent="0.25">
      <c r="B12" s="118" t="s">
        <v>22</v>
      </c>
      <c r="C12" s="124">
        <f>'12mos BA'!H73</f>
        <v>2624200.0493421052</v>
      </c>
      <c r="D12" s="124">
        <f>'12mos BA'!J73</f>
        <v>4876.4866228070177</v>
      </c>
      <c r="E12" s="126">
        <f>'12mos BA'!I73</f>
        <v>166115.79052631583</v>
      </c>
      <c r="F12" s="122">
        <v>2.07E-2</v>
      </c>
      <c r="G12" s="123">
        <f t="shared" si="0"/>
        <v>3438.5968638947375</v>
      </c>
      <c r="H12" s="123">
        <f t="shared" si="1"/>
        <v>169554.38739021056</v>
      </c>
    </row>
    <row r="13" spans="2:8" x14ac:dyDescent="0.25">
      <c r="B13" s="118" t="s">
        <v>23</v>
      </c>
      <c r="C13" s="124">
        <f>'12mos BA'!H77</f>
        <v>17765.870370370369</v>
      </c>
      <c r="D13" s="125">
        <f>'12mos BA'!J77</f>
        <v>27.223148148148145</v>
      </c>
      <c r="E13" s="126">
        <f>'12mos BA'!I77</f>
        <v>1941.9265740740741</v>
      </c>
      <c r="F13" s="122">
        <v>2.07E-2</v>
      </c>
      <c r="G13" s="123">
        <f t="shared" si="0"/>
        <v>40.197880083333331</v>
      </c>
      <c r="H13" s="123">
        <f t="shared" si="1"/>
        <v>1982.1244541574074</v>
      </c>
    </row>
    <row r="14" spans="2:8" x14ac:dyDescent="0.25">
      <c r="B14" s="118" t="s">
        <v>24</v>
      </c>
      <c r="C14" s="124">
        <f>'12mos BA'!H35</f>
        <v>77.389129161848857</v>
      </c>
      <c r="D14" s="125">
        <f>'12mos BA'!J35</f>
        <v>0</v>
      </c>
      <c r="E14" s="126">
        <f>'12mos BA'!I35</f>
        <v>16.494846978860917</v>
      </c>
      <c r="F14" s="122">
        <v>2.07E-2</v>
      </c>
      <c r="G14" s="123">
        <f t="shared" si="0"/>
        <v>0.34144333246242098</v>
      </c>
      <c r="H14" s="123">
        <f t="shared" si="1"/>
        <v>16.836290311323339</v>
      </c>
    </row>
    <row r="15" spans="2:8" x14ac:dyDescent="0.25">
      <c r="B15" s="118" t="s">
        <v>104</v>
      </c>
      <c r="C15" s="124">
        <f>'12mos BA'!H75</f>
        <v>60.123690894044465</v>
      </c>
      <c r="D15" s="125">
        <f>'12mos BA'!J75</f>
        <v>0</v>
      </c>
      <c r="E15" s="126">
        <f>'12mos BA'!I75</f>
        <v>11.628495277230831</v>
      </c>
      <c r="F15" s="122">
        <v>2.07E-2</v>
      </c>
      <c r="G15" s="123">
        <f t="shared" si="0"/>
        <v>0.24070985223867819</v>
      </c>
      <c r="H15" s="123">
        <f t="shared" si="1"/>
        <v>11.86920512946951</v>
      </c>
    </row>
    <row r="16" spans="2:8" x14ac:dyDescent="0.25">
      <c r="B16" s="2" t="s">
        <v>20</v>
      </c>
      <c r="G16" s="37"/>
    </row>
    <row r="17" spans="2:7" s="115" customFormat="1" x14ac:dyDescent="0.25">
      <c r="B17" s="30"/>
      <c r="C17" s="30"/>
      <c r="D17" s="30"/>
      <c r="E17" s="30"/>
      <c r="F17" s="30"/>
      <c r="G17" s="114"/>
    </row>
    <row r="19" spans="2:7" x14ac:dyDescent="0.25">
      <c r="F19"/>
      <c r="G19"/>
    </row>
    <row r="20" spans="2:7" x14ac:dyDescent="0.25">
      <c r="F20" s="47"/>
      <c r="G20" s="47"/>
    </row>
    <row r="21" spans="2:7" x14ac:dyDescent="0.25">
      <c r="F21" s="47"/>
      <c r="G21" s="47"/>
    </row>
    <row r="22" spans="2:7" x14ac:dyDescent="0.25">
      <c r="F22" s="47"/>
      <c r="G22" s="47"/>
    </row>
    <row r="23" spans="2:7" x14ac:dyDescent="0.25">
      <c r="F23" s="47"/>
      <c r="G23" s="47"/>
    </row>
    <row r="24" spans="2:7" x14ac:dyDescent="0.25">
      <c r="F24" s="47"/>
      <c r="G24" s="47"/>
    </row>
    <row r="25" spans="2:7" x14ac:dyDescent="0.25">
      <c r="F25" s="47"/>
      <c r="G25" s="47"/>
    </row>
    <row r="26" spans="2:7" x14ac:dyDescent="0.25">
      <c r="F26" s="47"/>
      <c r="G26" s="47"/>
    </row>
    <row r="27" spans="2:7" x14ac:dyDescent="0.25">
      <c r="F27" s="47"/>
      <c r="G27" s="47"/>
    </row>
    <row r="28" spans="2:7" x14ac:dyDescent="0.25">
      <c r="F28" s="47"/>
      <c r="G28" s="47"/>
    </row>
    <row r="29" spans="2:7" x14ac:dyDescent="0.25">
      <c r="F29" s="47"/>
      <c r="G29" s="47"/>
    </row>
    <row r="30" spans="2:7" x14ac:dyDescent="0.25">
      <c r="F30" s="47"/>
      <c r="G30" s="47"/>
    </row>
    <row r="31" spans="2:7" x14ac:dyDescent="0.25">
      <c r="F31" s="47"/>
      <c r="G31" s="47"/>
    </row>
  </sheetData>
  <mergeCells count="2">
    <mergeCell ref="B1:H1"/>
    <mergeCell ref="B2:H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C47" sqref="C47"/>
    </sheetView>
  </sheetViews>
  <sheetFormatPr defaultRowHeight="12.75" x14ac:dyDescent="0.2"/>
  <cols>
    <col min="1" max="1" width="6.140625" style="68" bestFit="1" customWidth="1"/>
    <col min="2" max="2" width="18.140625" style="68" bestFit="1" customWidth="1"/>
    <col min="3" max="3" width="15" style="68" bestFit="1" customWidth="1"/>
    <col min="4" max="4" width="16.42578125" style="68" bestFit="1" customWidth="1"/>
    <col min="5" max="5" width="12.85546875" style="68" bestFit="1" customWidth="1"/>
    <col min="6" max="6" width="11.28515625" style="68" customWidth="1"/>
    <col min="7" max="7" width="5" style="68" customWidth="1"/>
    <col min="8" max="8" width="10.28515625" style="68" bestFit="1" customWidth="1"/>
    <col min="9" max="9" width="12.42578125" style="68" bestFit="1" customWidth="1"/>
    <col min="10" max="10" width="9.140625" style="68"/>
    <col min="11" max="11" width="12.5703125" style="68" bestFit="1" customWidth="1"/>
    <col min="12" max="16384" width="9.140625" style="68"/>
  </cols>
  <sheetData>
    <row r="1" spans="1:11" s="67" customFormat="1" x14ac:dyDescent="0.2">
      <c r="A1" s="67" t="s">
        <v>105</v>
      </c>
    </row>
    <row r="2" spans="1:11" x14ac:dyDescent="0.2">
      <c r="C2" s="69"/>
      <c r="D2" s="70"/>
      <c r="E2" s="69"/>
      <c r="F2" s="69"/>
      <c r="G2" s="69"/>
    </row>
    <row r="3" spans="1:11" s="73" customFormat="1" ht="25.5" x14ac:dyDescent="0.2">
      <c r="A3" s="71" t="s">
        <v>26</v>
      </c>
      <c r="B3" s="71" t="s">
        <v>26</v>
      </c>
      <c r="C3" s="72" t="s">
        <v>25</v>
      </c>
      <c r="D3" s="72" t="s">
        <v>89</v>
      </c>
      <c r="E3" s="72" t="s">
        <v>90</v>
      </c>
      <c r="F3" s="72" t="s">
        <v>91</v>
      </c>
      <c r="H3" s="73" t="s">
        <v>93</v>
      </c>
      <c r="I3" s="73" t="s">
        <v>94</v>
      </c>
      <c r="J3" s="73" t="s">
        <v>102</v>
      </c>
    </row>
    <row r="4" spans="1:11" x14ac:dyDescent="0.2">
      <c r="A4" s="74">
        <v>11</v>
      </c>
      <c r="B4" s="74" t="s">
        <v>27</v>
      </c>
      <c r="C4" s="75">
        <v>177152.86</v>
      </c>
      <c r="D4" s="76">
        <v>1602653</v>
      </c>
      <c r="E4" s="77">
        <v>0</v>
      </c>
      <c r="F4" s="76">
        <v>79</v>
      </c>
      <c r="K4" s="2"/>
    </row>
    <row r="5" spans="1:11" x14ac:dyDescent="0.2">
      <c r="A5" s="74">
        <v>12</v>
      </c>
      <c r="B5" s="74" t="s">
        <v>28</v>
      </c>
      <c r="C5" s="75">
        <v>24800.47</v>
      </c>
      <c r="D5" s="76">
        <v>228113</v>
      </c>
      <c r="E5" s="77">
        <v>0</v>
      </c>
      <c r="F5" s="76">
        <v>10</v>
      </c>
      <c r="K5" s="2"/>
    </row>
    <row r="6" spans="1:11" x14ac:dyDescent="0.2">
      <c r="A6" s="74">
        <v>13</v>
      </c>
      <c r="B6" s="74" t="s">
        <v>29</v>
      </c>
      <c r="C6" s="75">
        <v>3268.28</v>
      </c>
      <c r="D6" s="76">
        <v>30671</v>
      </c>
      <c r="E6" s="77">
        <v>0</v>
      </c>
      <c r="F6" s="76">
        <v>2</v>
      </c>
      <c r="K6" s="2"/>
    </row>
    <row r="7" spans="1:11" x14ac:dyDescent="0.2">
      <c r="A7" s="74">
        <v>15</v>
      </c>
      <c r="B7" s="74" t="s">
        <v>30</v>
      </c>
      <c r="C7" s="75">
        <v>109360813.16</v>
      </c>
      <c r="D7" s="76">
        <v>909718057</v>
      </c>
      <c r="E7" s="77">
        <v>8484.7000000000007</v>
      </c>
      <c r="F7" s="76">
        <v>64564</v>
      </c>
      <c r="K7" s="2"/>
    </row>
    <row r="8" spans="1:11" x14ac:dyDescent="0.2">
      <c r="A8" s="74">
        <v>17</v>
      </c>
      <c r="B8" s="74" t="s">
        <v>31</v>
      </c>
      <c r="C8" s="75">
        <v>951092.4</v>
      </c>
      <c r="D8" s="76">
        <v>8161918</v>
      </c>
      <c r="E8" s="77">
        <v>0</v>
      </c>
      <c r="F8" s="76">
        <v>428</v>
      </c>
      <c r="K8" s="2"/>
    </row>
    <row r="9" spans="1:11" x14ac:dyDescent="0.2">
      <c r="A9" s="74">
        <v>22</v>
      </c>
      <c r="B9" s="74" t="s">
        <v>32</v>
      </c>
      <c r="C9" s="75">
        <v>132144921.39</v>
      </c>
      <c r="D9" s="76">
        <v>1116924933</v>
      </c>
      <c r="E9" s="77">
        <v>18208.599999999999</v>
      </c>
      <c r="F9" s="76">
        <v>68972</v>
      </c>
      <c r="K9" s="2"/>
    </row>
    <row r="10" spans="1:11" x14ac:dyDescent="0.2">
      <c r="A10" s="74">
        <v>28</v>
      </c>
      <c r="B10" s="74" t="s">
        <v>33</v>
      </c>
      <c r="C10" s="75">
        <v>10267.51</v>
      </c>
      <c r="D10" s="76">
        <v>96400</v>
      </c>
      <c r="E10" s="77">
        <v>0</v>
      </c>
      <c r="F10" s="76">
        <v>6</v>
      </c>
      <c r="K10" s="2"/>
    </row>
    <row r="11" spans="1:11" x14ac:dyDescent="0.2">
      <c r="A11" s="74">
        <v>30</v>
      </c>
      <c r="B11" s="74" t="s">
        <v>34</v>
      </c>
      <c r="C11" s="75">
        <v>159270.73000000001</v>
      </c>
      <c r="D11" s="76">
        <v>1409574</v>
      </c>
      <c r="E11" s="77">
        <v>0</v>
      </c>
      <c r="F11" s="76">
        <v>66</v>
      </c>
      <c r="K11" s="2"/>
    </row>
    <row r="12" spans="1:11" x14ac:dyDescent="0.2">
      <c r="A12" s="74">
        <v>32</v>
      </c>
      <c r="B12" s="74" t="s">
        <v>35</v>
      </c>
      <c r="C12" s="75">
        <v>192615.48</v>
      </c>
      <c r="D12" s="76">
        <v>1751328</v>
      </c>
      <c r="E12" s="77">
        <v>0</v>
      </c>
      <c r="F12" s="76">
        <v>82</v>
      </c>
      <c r="K12" s="2"/>
    </row>
    <row r="13" spans="1:11" x14ac:dyDescent="0.2">
      <c r="A13" s="74">
        <v>34</v>
      </c>
      <c r="B13" s="74" t="s">
        <v>36</v>
      </c>
      <c r="C13" s="75">
        <v>1342.08</v>
      </c>
      <c r="D13" s="78">
        <v>11508</v>
      </c>
      <c r="E13" s="77">
        <v>0</v>
      </c>
      <c r="F13" s="76">
        <v>2</v>
      </c>
      <c r="K13" s="2"/>
    </row>
    <row r="14" spans="1:11" x14ac:dyDescent="0.2">
      <c r="A14" s="74">
        <v>36</v>
      </c>
      <c r="B14" s="74" t="s">
        <v>37</v>
      </c>
      <c r="C14" s="75">
        <v>12311.47</v>
      </c>
      <c r="D14" s="76">
        <v>110266</v>
      </c>
      <c r="E14" s="77">
        <v>0</v>
      </c>
      <c r="F14" s="76">
        <v>5</v>
      </c>
      <c r="K14" s="2"/>
    </row>
    <row r="15" spans="1:11" x14ac:dyDescent="0.2">
      <c r="A15" s="79"/>
      <c r="B15" s="79" t="s">
        <v>92</v>
      </c>
      <c r="C15" s="80">
        <f>SUM(C4:C14)</f>
        <v>243037855.82999998</v>
      </c>
      <c r="D15" s="80">
        <f>SUM(D4:D14)</f>
        <v>2040045421</v>
      </c>
      <c r="E15" s="80">
        <f>SUM(E4:E14)</f>
        <v>26693.3</v>
      </c>
      <c r="F15" s="80">
        <f>SUM(F4:F14)</f>
        <v>134216</v>
      </c>
      <c r="G15" s="81"/>
      <c r="H15" s="82">
        <f>(D15/F15)/12</f>
        <v>1266.6432100743079</v>
      </c>
      <c r="I15" s="83">
        <f>(C15/F15)/12</f>
        <v>150.89970385423496</v>
      </c>
      <c r="J15" s="82">
        <f>(E15/F15)/12</f>
        <v>1.6573595299119826E-2</v>
      </c>
    </row>
    <row r="16" spans="1:11" x14ac:dyDescent="0.2">
      <c r="A16" s="74">
        <v>93</v>
      </c>
      <c r="B16" s="74" t="s">
        <v>38</v>
      </c>
      <c r="C16" s="84">
        <v>102885.59</v>
      </c>
      <c r="D16" s="85">
        <v>607874</v>
      </c>
      <c r="E16" s="77">
        <v>0</v>
      </c>
      <c r="F16" s="85">
        <v>665</v>
      </c>
    </row>
    <row r="17" spans="1:6" x14ac:dyDescent="0.2">
      <c r="A17" s="74">
        <v>94</v>
      </c>
      <c r="B17" s="74" t="s">
        <v>39</v>
      </c>
      <c r="C17" s="84">
        <v>2795718.94</v>
      </c>
      <c r="D17" s="85">
        <v>10380232</v>
      </c>
      <c r="E17" s="77">
        <v>0</v>
      </c>
      <c r="F17" s="85">
        <v>19759</v>
      </c>
    </row>
    <row r="18" spans="1:6" x14ac:dyDescent="0.2">
      <c r="A18" s="74">
        <v>95</v>
      </c>
      <c r="B18" s="74" t="s">
        <v>40</v>
      </c>
      <c r="C18" s="84">
        <v>20965.63</v>
      </c>
      <c r="D18" s="85">
        <v>154793</v>
      </c>
      <c r="E18" s="77">
        <v>0</v>
      </c>
      <c r="F18" s="85">
        <v>58</v>
      </c>
    </row>
    <row r="19" spans="1:6" x14ac:dyDescent="0.2">
      <c r="A19" s="74">
        <v>97</v>
      </c>
      <c r="B19" s="74" t="s">
        <v>41</v>
      </c>
      <c r="C19" s="84">
        <v>320951.52</v>
      </c>
      <c r="D19" s="85">
        <v>1761347</v>
      </c>
      <c r="E19" s="77">
        <v>0</v>
      </c>
      <c r="F19" s="85">
        <v>1313</v>
      </c>
    </row>
    <row r="20" spans="1:6" x14ac:dyDescent="0.2">
      <c r="A20" s="74">
        <v>98</v>
      </c>
      <c r="B20" s="74" t="s">
        <v>42</v>
      </c>
      <c r="C20" s="84">
        <v>66410.789999999994</v>
      </c>
      <c r="D20" s="85">
        <v>446583</v>
      </c>
      <c r="E20" s="77">
        <v>0</v>
      </c>
      <c r="F20" s="85">
        <v>81</v>
      </c>
    </row>
    <row r="21" spans="1:6" x14ac:dyDescent="0.2">
      <c r="A21" s="74">
        <v>99</v>
      </c>
      <c r="B21" s="74" t="s">
        <v>43</v>
      </c>
      <c r="C21" s="84">
        <v>1583.58</v>
      </c>
      <c r="D21" s="74">
        <v>7957</v>
      </c>
      <c r="E21" s="77">
        <v>0</v>
      </c>
      <c r="F21" s="85">
        <v>4</v>
      </c>
    </row>
    <row r="22" spans="1:6" x14ac:dyDescent="0.2">
      <c r="A22" s="74">
        <v>103</v>
      </c>
      <c r="B22" s="86" t="s">
        <v>44</v>
      </c>
      <c r="C22" s="84">
        <v>492.3</v>
      </c>
      <c r="D22" s="74">
        <v>2492</v>
      </c>
      <c r="E22" s="77">
        <v>0</v>
      </c>
      <c r="F22" s="85">
        <v>1</v>
      </c>
    </row>
    <row r="23" spans="1:6" x14ac:dyDescent="0.2">
      <c r="A23" s="74">
        <v>107</v>
      </c>
      <c r="B23" s="74" t="s">
        <v>45</v>
      </c>
      <c r="C23" s="84">
        <v>380252.84</v>
      </c>
      <c r="D23" s="85">
        <v>1786117</v>
      </c>
      <c r="E23" s="77">
        <v>0</v>
      </c>
      <c r="F23" s="85">
        <v>1243</v>
      </c>
    </row>
    <row r="24" spans="1:6" x14ac:dyDescent="0.2">
      <c r="A24" s="74">
        <v>109</v>
      </c>
      <c r="B24" s="74" t="s">
        <v>46</v>
      </c>
      <c r="C24" s="84">
        <v>1250712.83</v>
      </c>
      <c r="D24" s="85">
        <v>8254491</v>
      </c>
      <c r="E24" s="77">
        <v>0</v>
      </c>
      <c r="F24" s="85">
        <v>1719</v>
      </c>
    </row>
    <row r="25" spans="1:6" x14ac:dyDescent="0.2">
      <c r="A25" s="74">
        <v>110</v>
      </c>
      <c r="B25" s="74" t="s">
        <v>47</v>
      </c>
      <c r="C25" s="84">
        <v>36160</v>
      </c>
      <c r="D25" s="85">
        <v>166070</v>
      </c>
      <c r="E25" s="77">
        <v>0</v>
      </c>
      <c r="F25" s="85">
        <v>74</v>
      </c>
    </row>
    <row r="26" spans="1:6" x14ac:dyDescent="0.2">
      <c r="A26" s="74">
        <v>111</v>
      </c>
      <c r="B26" s="74" t="s">
        <v>48</v>
      </c>
      <c r="C26" s="84">
        <v>168773.6</v>
      </c>
      <c r="D26" s="85">
        <v>388797</v>
      </c>
      <c r="E26" s="77">
        <v>0</v>
      </c>
      <c r="F26" s="85">
        <v>205</v>
      </c>
    </row>
    <row r="27" spans="1:6" x14ac:dyDescent="0.2">
      <c r="A27" s="74">
        <v>113</v>
      </c>
      <c r="B27" s="74" t="s">
        <v>49</v>
      </c>
      <c r="C27" s="84">
        <v>3374114.69</v>
      </c>
      <c r="D27" s="85">
        <v>15536213</v>
      </c>
      <c r="E27" s="77">
        <v>0</v>
      </c>
      <c r="F27" s="85">
        <v>19487</v>
      </c>
    </row>
    <row r="28" spans="1:6" x14ac:dyDescent="0.2">
      <c r="A28" s="74">
        <v>116</v>
      </c>
      <c r="B28" s="74" t="s">
        <v>50</v>
      </c>
      <c r="C28" s="84">
        <v>301819.71000000002</v>
      </c>
      <c r="D28" s="85">
        <v>1786802</v>
      </c>
      <c r="E28" s="77">
        <v>0</v>
      </c>
      <c r="F28" s="85">
        <v>294</v>
      </c>
    </row>
    <row r="29" spans="1:6" x14ac:dyDescent="0.2">
      <c r="A29" s="74">
        <v>120</v>
      </c>
      <c r="B29" s="74" t="s">
        <v>51</v>
      </c>
      <c r="C29" s="84">
        <v>761.99</v>
      </c>
      <c r="D29" s="74">
        <v>2511</v>
      </c>
      <c r="E29" s="77">
        <v>0</v>
      </c>
      <c r="F29" s="85">
        <v>2</v>
      </c>
    </row>
    <row r="30" spans="1:6" x14ac:dyDescent="0.2">
      <c r="A30" s="74">
        <v>122</v>
      </c>
      <c r="B30" s="74" t="s">
        <v>52</v>
      </c>
      <c r="C30" s="84">
        <v>24291.52</v>
      </c>
      <c r="D30" s="85">
        <v>49760</v>
      </c>
      <c r="E30" s="77">
        <v>0</v>
      </c>
      <c r="F30" s="85">
        <v>17</v>
      </c>
    </row>
    <row r="31" spans="1:6" x14ac:dyDescent="0.2">
      <c r="A31" s="74">
        <v>126</v>
      </c>
      <c r="B31" s="74" t="s">
        <v>53</v>
      </c>
      <c r="C31" s="84">
        <v>1420.53</v>
      </c>
      <c r="D31" s="85">
        <v>4992</v>
      </c>
      <c r="E31" s="77">
        <v>0</v>
      </c>
      <c r="F31" s="85">
        <v>2</v>
      </c>
    </row>
    <row r="32" spans="1:6" x14ac:dyDescent="0.2">
      <c r="A32" s="74">
        <v>130</v>
      </c>
      <c r="B32" s="86" t="s">
        <v>54</v>
      </c>
      <c r="C32" s="84">
        <v>1092.26</v>
      </c>
      <c r="D32" s="85">
        <v>4089</v>
      </c>
      <c r="E32" s="77">
        <v>0</v>
      </c>
      <c r="F32" s="85">
        <v>3</v>
      </c>
    </row>
    <row r="33" spans="1:11" x14ac:dyDescent="0.2">
      <c r="A33" s="74">
        <v>131</v>
      </c>
      <c r="B33" s="74" t="s">
        <v>55</v>
      </c>
      <c r="C33" s="84">
        <v>52896.86</v>
      </c>
      <c r="D33" s="85">
        <v>421104</v>
      </c>
      <c r="E33" s="77">
        <v>0</v>
      </c>
      <c r="F33" s="85">
        <v>44</v>
      </c>
    </row>
    <row r="34" spans="1:11" x14ac:dyDescent="0.2">
      <c r="A34" s="74">
        <v>136</v>
      </c>
      <c r="B34" s="74" t="s">
        <v>56</v>
      </c>
      <c r="C34" s="84">
        <v>369.92</v>
      </c>
      <c r="D34" s="85">
        <v>1903</v>
      </c>
      <c r="E34" s="77">
        <v>0</v>
      </c>
      <c r="F34" s="85">
        <v>1</v>
      </c>
    </row>
    <row r="35" spans="1:11" x14ac:dyDescent="0.2">
      <c r="A35" s="79"/>
      <c r="B35" s="79" t="s">
        <v>95</v>
      </c>
      <c r="C35" s="80">
        <f>SUM(C16:C34)</f>
        <v>8901675.0999999978</v>
      </c>
      <c r="D35" s="80">
        <f>SUM(D16:D34)</f>
        <v>41764127</v>
      </c>
      <c r="E35" s="80">
        <f>SUM(E16:E34)</f>
        <v>0</v>
      </c>
      <c r="F35" s="80">
        <f>SUM(F16:F34)</f>
        <v>44972</v>
      </c>
      <c r="G35" s="81"/>
      <c r="H35" s="82">
        <f>(D35/F35)/12</f>
        <v>77.389129161848857</v>
      </c>
      <c r="I35" s="83">
        <f>(C35/F35)/12</f>
        <v>16.494846978860917</v>
      </c>
      <c r="J35" s="82">
        <f>(E35/F35)/12</f>
        <v>0</v>
      </c>
      <c r="K35" s="2"/>
    </row>
    <row r="36" spans="1:11" x14ac:dyDescent="0.2">
      <c r="A36" s="74">
        <v>204</v>
      </c>
      <c r="B36" s="74" t="s">
        <v>57</v>
      </c>
      <c r="C36" s="84">
        <v>226276.67</v>
      </c>
      <c r="D36" s="85">
        <v>1207029</v>
      </c>
      <c r="E36" s="87">
        <v>0</v>
      </c>
      <c r="F36" s="85">
        <v>462</v>
      </c>
    </row>
    <row r="37" spans="1:11" x14ac:dyDescent="0.2">
      <c r="A37" s="78">
        <v>211</v>
      </c>
      <c r="B37" s="78" t="s">
        <v>58</v>
      </c>
      <c r="C37" s="75">
        <v>23054933.140000001</v>
      </c>
      <c r="D37" s="76">
        <v>138556811</v>
      </c>
      <c r="E37" s="77">
        <v>190052.8</v>
      </c>
      <c r="F37" s="76">
        <v>22392</v>
      </c>
    </row>
    <row r="38" spans="1:11" x14ac:dyDescent="0.2">
      <c r="A38" s="78">
        <v>213</v>
      </c>
      <c r="B38" s="78" t="s">
        <v>59</v>
      </c>
      <c r="C38" s="75">
        <v>452079.96</v>
      </c>
      <c r="D38" s="76">
        <v>2340894</v>
      </c>
      <c r="E38" s="77">
        <v>0</v>
      </c>
      <c r="F38" s="76">
        <v>587</v>
      </c>
    </row>
    <row r="39" spans="1:11" x14ac:dyDescent="0.2">
      <c r="A39" s="78">
        <v>214</v>
      </c>
      <c r="B39" s="78" t="s">
        <v>60</v>
      </c>
      <c r="C39" s="75">
        <v>172405.89</v>
      </c>
      <c r="D39" s="76">
        <v>1284261</v>
      </c>
      <c r="E39" s="77">
        <v>26964.400000000001</v>
      </c>
      <c r="F39" s="76">
        <v>86</v>
      </c>
    </row>
    <row r="40" spans="1:11" x14ac:dyDescent="0.2">
      <c r="A40" s="78">
        <v>215</v>
      </c>
      <c r="B40" s="78" t="s">
        <v>61</v>
      </c>
      <c r="C40" s="75">
        <v>57778577.43</v>
      </c>
      <c r="D40" s="76">
        <v>437337953</v>
      </c>
      <c r="E40" s="77">
        <v>1792132.9</v>
      </c>
      <c r="F40" s="76">
        <v>6363</v>
      </c>
    </row>
    <row r="41" spans="1:11" x14ac:dyDescent="0.2">
      <c r="A41" s="78">
        <v>217</v>
      </c>
      <c r="B41" s="78" t="s">
        <v>62</v>
      </c>
      <c r="C41" s="75">
        <v>402954</v>
      </c>
      <c r="D41" s="76">
        <v>2761676</v>
      </c>
      <c r="E41" s="77">
        <v>15597.9</v>
      </c>
      <c r="F41" s="76">
        <v>25</v>
      </c>
    </row>
    <row r="42" spans="1:11" x14ac:dyDescent="0.2">
      <c r="A42" s="78">
        <v>218</v>
      </c>
      <c r="B42" s="78" t="s">
        <v>63</v>
      </c>
      <c r="C42" s="75">
        <v>28336.17</v>
      </c>
      <c r="D42" s="76">
        <v>219120</v>
      </c>
      <c r="E42" s="77">
        <v>683.2</v>
      </c>
      <c r="F42" s="76">
        <v>1</v>
      </c>
    </row>
    <row r="43" spans="1:11" x14ac:dyDescent="0.2">
      <c r="A43" s="78">
        <v>220</v>
      </c>
      <c r="B43" s="78" t="s">
        <v>64</v>
      </c>
      <c r="C43" s="75">
        <v>619223.31000000006</v>
      </c>
      <c r="D43" s="76">
        <v>5042832</v>
      </c>
      <c r="E43" s="77">
        <v>13238.5</v>
      </c>
      <c r="F43" s="76">
        <v>48</v>
      </c>
    </row>
    <row r="44" spans="1:11" ht="13.5" thickBot="1" x14ac:dyDescent="0.25">
      <c r="A44" s="78">
        <v>223</v>
      </c>
      <c r="B44" s="78" t="s">
        <v>65</v>
      </c>
      <c r="C44" s="75">
        <v>106170.63</v>
      </c>
      <c r="D44" s="76">
        <v>884263</v>
      </c>
      <c r="E44" s="77">
        <v>0</v>
      </c>
      <c r="F44" s="76">
        <v>42</v>
      </c>
    </row>
    <row r="45" spans="1:11" x14ac:dyDescent="0.2">
      <c r="A45" s="88">
        <v>225</v>
      </c>
      <c r="B45" s="89" t="s">
        <v>66</v>
      </c>
      <c r="C45" s="90">
        <v>39892.79</v>
      </c>
      <c r="D45" s="91">
        <v>277321</v>
      </c>
      <c r="E45" s="92">
        <v>0</v>
      </c>
      <c r="F45" s="91">
        <v>31</v>
      </c>
      <c r="G45" s="93"/>
      <c r="H45" s="93"/>
      <c r="I45" s="93"/>
      <c r="J45" s="94"/>
    </row>
    <row r="46" spans="1:11" x14ac:dyDescent="0.2">
      <c r="A46" s="95">
        <v>227</v>
      </c>
      <c r="B46" s="74" t="s">
        <v>67</v>
      </c>
      <c r="C46" s="84">
        <v>730270.7</v>
      </c>
      <c r="D46" s="85">
        <v>5608562</v>
      </c>
      <c r="E46" s="87">
        <v>0</v>
      </c>
      <c r="F46" s="85">
        <v>430</v>
      </c>
      <c r="G46" s="96"/>
      <c r="H46" s="96"/>
      <c r="I46" s="96"/>
      <c r="J46" s="97"/>
    </row>
    <row r="47" spans="1:11" x14ac:dyDescent="0.2">
      <c r="A47" s="98"/>
      <c r="B47" s="99" t="s">
        <v>100</v>
      </c>
      <c r="C47" s="100">
        <f>SUM(C45:C46)</f>
        <v>770163.49</v>
      </c>
      <c r="D47" s="100">
        <f>SUM(D45:D46)</f>
        <v>5885883</v>
      </c>
      <c r="E47" s="100">
        <f>SUM(E45:E46)</f>
        <v>0</v>
      </c>
      <c r="F47" s="100">
        <f>SUM(F45:F46)</f>
        <v>461</v>
      </c>
      <c r="G47" s="99"/>
      <c r="H47" s="101">
        <f>(D47/F47)/12</f>
        <v>1063.9701735357919</v>
      </c>
      <c r="I47" s="110">
        <f>(C47/F47)/12</f>
        <v>139.21971981200289</v>
      </c>
      <c r="J47" s="111">
        <f>(E47/F47)/12</f>
        <v>0</v>
      </c>
      <c r="K47" s="2"/>
    </row>
    <row r="48" spans="1:11" x14ac:dyDescent="0.2">
      <c r="A48" s="95">
        <v>229</v>
      </c>
      <c r="B48" s="74" t="s">
        <v>68</v>
      </c>
      <c r="C48" s="84">
        <v>487079.88</v>
      </c>
      <c r="D48" s="85">
        <v>3928040</v>
      </c>
      <c r="E48" s="87">
        <v>518.4</v>
      </c>
      <c r="F48" s="85">
        <v>95</v>
      </c>
      <c r="G48" s="96"/>
      <c r="H48" s="96"/>
      <c r="I48" s="96"/>
      <c r="J48" s="97"/>
    </row>
    <row r="49" spans="1:11" ht="13.5" thickBot="1" x14ac:dyDescent="0.25">
      <c r="A49" s="102"/>
      <c r="B49" s="103" t="s">
        <v>101</v>
      </c>
      <c r="C49" s="104">
        <f>SUM(C48)</f>
        <v>487079.88</v>
      </c>
      <c r="D49" s="104">
        <f>SUM(D48)</f>
        <v>3928040</v>
      </c>
      <c r="E49" s="104">
        <f>SUM(E48)</f>
        <v>518.4</v>
      </c>
      <c r="F49" s="104">
        <f>SUM(F48)</f>
        <v>95</v>
      </c>
      <c r="G49" s="103"/>
      <c r="H49" s="105">
        <f>(D49/F49)/12</f>
        <v>3445.6491228070176</v>
      </c>
      <c r="I49" s="112">
        <f>(C49/F49)/12</f>
        <v>427.263052631579</v>
      </c>
      <c r="J49" s="113">
        <f>(E49/F49)/12</f>
        <v>0.45473684210526311</v>
      </c>
      <c r="K49" s="2"/>
    </row>
    <row r="50" spans="1:11" x14ac:dyDescent="0.2">
      <c r="A50" s="78">
        <v>236</v>
      </c>
      <c r="B50" s="78" t="s">
        <v>69</v>
      </c>
      <c r="C50" s="75">
        <v>111327.28</v>
      </c>
      <c r="D50" s="76">
        <v>825742</v>
      </c>
      <c r="E50" s="77">
        <v>2479.6999999999998</v>
      </c>
      <c r="F50" s="76">
        <v>5</v>
      </c>
    </row>
    <row r="51" spans="1:11" x14ac:dyDescent="0.2">
      <c r="A51" s="79"/>
      <c r="B51" s="79" t="s">
        <v>96</v>
      </c>
      <c r="C51" s="80">
        <f>SUM(C36:C44,C50)</f>
        <v>82952284.480000004</v>
      </c>
      <c r="D51" s="80">
        <f>SUM(D36:D44,D50)</f>
        <v>590460581</v>
      </c>
      <c r="E51" s="80">
        <f>SUM(E36:E44,E50)</f>
        <v>2041149.3999999997</v>
      </c>
      <c r="F51" s="80">
        <f>SUM(F36:F44,F50)</f>
        <v>30011</v>
      </c>
      <c r="G51" s="81"/>
      <c r="H51" s="82">
        <f>(D51/F51)/12</f>
        <v>1639.5671059500407</v>
      </c>
      <c r="I51" s="83">
        <f>(C51/F51)/12</f>
        <v>230.33855497428723</v>
      </c>
      <c r="J51" s="82">
        <f>(E51/F51)/12</f>
        <v>5.667781257983183</v>
      </c>
      <c r="K51" s="2"/>
    </row>
    <row r="52" spans="1:11" x14ac:dyDescent="0.2">
      <c r="A52" s="78">
        <v>240</v>
      </c>
      <c r="B52" s="78" t="s">
        <v>70</v>
      </c>
      <c r="C52" s="75">
        <v>43652060.109999999</v>
      </c>
      <c r="D52" s="76">
        <v>381899296</v>
      </c>
      <c r="E52" s="77">
        <v>1067746.1000000001</v>
      </c>
      <c r="F52" s="76">
        <v>548</v>
      </c>
    </row>
    <row r="53" spans="1:11" x14ac:dyDescent="0.2">
      <c r="A53" s="78">
        <v>242</v>
      </c>
      <c r="B53" s="78" t="s">
        <v>71</v>
      </c>
      <c r="C53" s="75">
        <v>829528.54</v>
      </c>
      <c r="D53" s="76">
        <v>7622757</v>
      </c>
      <c r="E53" s="77">
        <v>17673</v>
      </c>
      <c r="F53" s="76">
        <v>7</v>
      </c>
    </row>
    <row r="54" spans="1:11" x14ac:dyDescent="0.2">
      <c r="A54" s="78">
        <v>244</v>
      </c>
      <c r="B54" s="78" t="s">
        <v>72</v>
      </c>
      <c r="C54" s="75">
        <v>8618926.1799999997</v>
      </c>
      <c r="D54" s="76">
        <v>76574534</v>
      </c>
      <c r="E54" s="77">
        <v>295700</v>
      </c>
      <c r="F54" s="76">
        <v>63</v>
      </c>
    </row>
    <row r="55" spans="1:11" x14ac:dyDescent="0.2">
      <c r="A55" s="78">
        <v>246</v>
      </c>
      <c r="B55" s="74" t="s">
        <v>73</v>
      </c>
      <c r="C55" s="84">
        <v>68354.179999999993</v>
      </c>
      <c r="D55" s="85">
        <v>678357</v>
      </c>
      <c r="E55" s="87">
        <v>1882</v>
      </c>
      <c r="F55" s="85">
        <v>1</v>
      </c>
    </row>
    <row r="56" spans="1:11" x14ac:dyDescent="0.2">
      <c r="A56" s="78">
        <v>248</v>
      </c>
      <c r="B56" s="78" t="s">
        <v>74</v>
      </c>
      <c r="C56" s="75">
        <v>1494091.38</v>
      </c>
      <c r="D56" s="76">
        <v>17718488</v>
      </c>
      <c r="E56" s="77">
        <v>50991</v>
      </c>
      <c r="F56" s="76">
        <v>15</v>
      </c>
    </row>
    <row r="57" spans="1:11" x14ac:dyDescent="0.2">
      <c r="A57" s="78">
        <v>250</v>
      </c>
      <c r="B57" s="78" t="s">
        <v>75</v>
      </c>
      <c r="C57" s="75">
        <v>318467.36</v>
      </c>
      <c r="D57" s="76">
        <v>3747714</v>
      </c>
      <c r="E57" s="77">
        <v>14377</v>
      </c>
      <c r="F57" s="76">
        <v>1</v>
      </c>
    </row>
    <row r="58" spans="1:11" x14ac:dyDescent="0.2">
      <c r="A58" s="78">
        <v>251</v>
      </c>
      <c r="B58" s="78" t="s">
        <v>76</v>
      </c>
      <c r="C58" s="75">
        <v>199048.18</v>
      </c>
      <c r="D58" s="76">
        <v>1744399</v>
      </c>
      <c r="E58" s="77">
        <v>0</v>
      </c>
      <c r="F58" s="76">
        <v>7</v>
      </c>
    </row>
    <row r="59" spans="1:11" x14ac:dyDescent="0.2">
      <c r="A59" s="78">
        <v>256</v>
      </c>
      <c r="B59" s="78" t="s">
        <v>77</v>
      </c>
      <c r="C59" s="75">
        <v>523832.52</v>
      </c>
      <c r="D59" s="76">
        <v>5237299</v>
      </c>
      <c r="E59" s="77">
        <v>10454</v>
      </c>
      <c r="F59" s="76">
        <v>7</v>
      </c>
    </row>
    <row r="60" spans="1:11" x14ac:dyDescent="0.2">
      <c r="A60" s="78">
        <v>257</v>
      </c>
      <c r="B60" s="106" t="s">
        <v>78</v>
      </c>
      <c r="C60" s="75">
        <v>447684.26</v>
      </c>
      <c r="D60" s="76">
        <v>5286151</v>
      </c>
      <c r="E60" s="77">
        <v>8460</v>
      </c>
      <c r="F60" s="76">
        <v>2</v>
      </c>
    </row>
    <row r="61" spans="1:11" x14ac:dyDescent="0.2">
      <c r="A61" s="78">
        <v>260</v>
      </c>
      <c r="B61" s="78" t="s">
        <v>79</v>
      </c>
      <c r="C61" s="75">
        <v>13173786.130000001</v>
      </c>
      <c r="D61" s="76">
        <v>107291326</v>
      </c>
      <c r="E61" s="77">
        <v>398286</v>
      </c>
      <c r="F61" s="76">
        <v>157</v>
      </c>
    </row>
    <row r="62" spans="1:11" x14ac:dyDescent="0.2">
      <c r="A62" s="78">
        <v>264</v>
      </c>
      <c r="B62" s="78" t="s">
        <v>80</v>
      </c>
      <c r="C62" s="75">
        <v>223648.19</v>
      </c>
      <c r="D62" s="76">
        <v>2123893</v>
      </c>
      <c r="E62" s="77">
        <v>7452</v>
      </c>
      <c r="F62" s="76">
        <v>1</v>
      </c>
    </row>
    <row r="63" spans="1:11" x14ac:dyDescent="0.2">
      <c r="A63" s="79"/>
      <c r="B63" s="79" t="s">
        <v>97</v>
      </c>
      <c r="C63" s="80">
        <f>SUM(C52:C62)</f>
        <v>69549427.030000001</v>
      </c>
      <c r="D63" s="80">
        <f>SUM(D52:D62)</f>
        <v>609924214</v>
      </c>
      <c r="E63" s="80">
        <f>SUM(E52:E62)</f>
        <v>1873021.1</v>
      </c>
      <c r="F63" s="80">
        <f>SUM(F52:F62)</f>
        <v>809</v>
      </c>
      <c r="G63" s="81"/>
      <c r="H63" s="82">
        <f>(D63/F63)/12</f>
        <v>62826.968891635763</v>
      </c>
      <c r="I63" s="83">
        <f>(C63/F63)/12</f>
        <v>7164.135458384837</v>
      </c>
      <c r="J63" s="82">
        <f>(E63/F63)/12</f>
        <v>192.93583642356819</v>
      </c>
      <c r="K63" s="2"/>
    </row>
    <row r="64" spans="1:11" x14ac:dyDescent="0.2">
      <c r="A64" s="78">
        <v>330</v>
      </c>
      <c r="B64" s="106" t="s">
        <v>81</v>
      </c>
      <c r="C64" s="75">
        <v>718286.32</v>
      </c>
      <c r="D64" s="76">
        <v>4330691</v>
      </c>
      <c r="E64" s="77">
        <v>29444</v>
      </c>
      <c r="F64" s="76">
        <v>1</v>
      </c>
    </row>
    <row r="65" spans="1:11" x14ac:dyDescent="0.2">
      <c r="A65" s="78">
        <v>331</v>
      </c>
      <c r="B65" s="78" t="s">
        <v>82</v>
      </c>
      <c r="C65" s="75">
        <v>11148630.82</v>
      </c>
      <c r="D65" s="107">
        <v>193711680</v>
      </c>
      <c r="E65" s="108">
        <v>388517</v>
      </c>
      <c r="F65" s="76">
        <v>3</v>
      </c>
    </row>
    <row r="66" spans="1:11" x14ac:dyDescent="0.2">
      <c r="A66" s="78">
        <v>356</v>
      </c>
      <c r="B66" s="78" t="s">
        <v>83</v>
      </c>
      <c r="C66" s="75">
        <v>1799479.64</v>
      </c>
      <c r="D66" s="76">
        <v>18607192</v>
      </c>
      <c r="E66" s="77">
        <v>37662</v>
      </c>
      <c r="F66" s="76">
        <v>4</v>
      </c>
    </row>
    <row r="67" spans="1:11" x14ac:dyDescent="0.2">
      <c r="A67" s="78">
        <v>358</v>
      </c>
      <c r="B67" s="78" t="s">
        <v>84</v>
      </c>
      <c r="C67" s="75">
        <v>31380960.600000001</v>
      </c>
      <c r="D67" s="76">
        <v>344560341</v>
      </c>
      <c r="E67" s="77">
        <v>825014</v>
      </c>
      <c r="F67" s="76">
        <v>43</v>
      </c>
    </row>
    <row r="68" spans="1:11" x14ac:dyDescent="0.2">
      <c r="A68" s="78">
        <v>359</v>
      </c>
      <c r="B68" s="78" t="s">
        <v>85</v>
      </c>
      <c r="C68" s="75">
        <v>15453958.109999999</v>
      </c>
      <c r="D68" s="76">
        <v>173270938</v>
      </c>
      <c r="E68" s="77">
        <v>599593</v>
      </c>
      <c r="F68" s="76">
        <v>15</v>
      </c>
    </row>
    <row r="69" spans="1:11" x14ac:dyDescent="0.2">
      <c r="A69" s="78">
        <v>360</v>
      </c>
      <c r="B69" s="78" t="s">
        <v>86</v>
      </c>
      <c r="C69" s="75">
        <v>2277954.66</v>
      </c>
      <c r="D69" s="76">
        <v>21717595</v>
      </c>
      <c r="E69" s="77">
        <v>91151</v>
      </c>
      <c r="F69" s="76">
        <v>2</v>
      </c>
    </row>
    <row r="70" spans="1:11" x14ac:dyDescent="0.2">
      <c r="A70" s="78">
        <v>370</v>
      </c>
      <c r="B70" s="78" t="s">
        <v>86</v>
      </c>
      <c r="C70" s="75">
        <v>128896.63</v>
      </c>
      <c r="D70" s="76">
        <v>1666787</v>
      </c>
      <c r="E70" s="77">
        <v>5126.8</v>
      </c>
      <c r="F70" s="76">
        <v>0</v>
      </c>
    </row>
    <row r="71" spans="1:11" x14ac:dyDescent="0.2">
      <c r="A71" s="78">
        <v>371</v>
      </c>
      <c r="B71" s="78" t="s">
        <v>86</v>
      </c>
      <c r="C71" s="75">
        <v>70497688.040000007</v>
      </c>
      <c r="D71" s="76">
        <v>1304179561</v>
      </c>
      <c r="E71" s="77">
        <v>1964236</v>
      </c>
      <c r="F71" s="76">
        <v>5</v>
      </c>
    </row>
    <row r="72" spans="1:11" x14ac:dyDescent="0.2">
      <c r="A72" s="78">
        <v>372</v>
      </c>
      <c r="B72" s="78" t="s">
        <v>86</v>
      </c>
      <c r="C72" s="75">
        <v>18091746.140000001</v>
      </c>
      <c r="D72" s="76">
        <v>331225660</v>
      </c>
      <c r="E72" s="77">
        <v>506612</v>
      </c>
      <c r="F72" s="76">
        <v>3</v>
      </c>
    </row>
    <row r="73" spans="1:11" x14ac:dyDescent="0.2">
      <c r="A73" s="79"/>
      <c r="B73" s="79" t="s">
        <v>98</v>
      </c>
      <c r="C73" s="80">
        <f>SUM(C64:C72)</f>
        <v>151497600.96000004</v>
      </c>
      <c r="D73" s="80">
        <f>SUM(D64:D72)</f>
        <v>2393270445</v>
      </c>
      <c r="E73" s="80">
        <f>SUM(E64:E72)</f>
        <v>4447355.8</v>
      </c>
      <c r="F73" s="80">
        <f>SUM(F64:F72)</f>
        <v>76</v>
      </c>
      <c r="G73" s="81"/>
      <c r="H73" s="82">
        <f>(D73/F73)/12</f>
        <v>2624200.0493421052</v>
      </c>
      <c r="I73" s="83">
        <f>(C73/F73)/12</f>
        <v>166115.79052631583</v>
      </c>
      <c r="J73" s="82">
        <f>(E73/F73)/12</f>
        <v>4876.4866228070177</v>
      </c>
      <c r="K73" s="2"/>
    </row>
    <row r="74" spans="1:11" x14ac:dyDescent="0.2">
      <c r="A74" s="78">
        <v>528</v>
      </c>
      <c r="B74" s="78" t="s">
        <v>87</v>
      </c>
      <c r="C74" s="75">
        <v>1629989.44</v>
      </c>
      <c r="D74" s="76">
        <v>8427658</v>
      </c>
      <c r="E74" s="77">
        <v>0</v>
      </c>
      <c r="F74" s="76">
        <v>11681</v>
      </c>
    </row>
    <row r="75" spans="1:11" x14ac:dyDescent="0.2">
      <c r="A75" s="79"/>
      <c r="B75" s="79" t="s">
        <v>103</v>
      </c>
      <c r="C75" s="80">
        <f>SUM(C74)</f>
        <v>1629989.44</v>
      </c>
      <c r="D75" s="80">
        <f>SUM(D74)</f>
        <v>8427658</v>
      </c>
      <c r="E75" s="80">
        <f>SUM(E74)</f>
        <v>0</v>
      </c>
      <c r="F75" s="80">
        <f>SUM(F74)</f>
        <v>11681</v>
      </c>
      <c r="G75" s="81"/>
      <c r="H75" s="82">
        <f>(D75/F75)/12</f>
        <v>60.123690894044465</v>
      </c>
      <c r="I75" s="83">
        <f>(C75/F75)/12</f>
        <v>11.628495277230831</v>
      </c>
      <c r="J75" s="82">
        <f>(E75/F75)/12</f>
        <v>0</v>
      </c>
      <c r="K75" s="2"/>
    </row>
    <row r="76" spans="1:11" x14ac:dyDescent="0.2">
      <c r="A76" s="78">
        <v>540</v>
      </c>
      <c r="B76" s="78" t="s">
        <v>88</v>
      </c>
      <c r="C76" s="75">
        <v>209728.07</v>
      </c>
      <c r="D76" s="76">
        <v>1918714</v>
      </c>
      <c r="E76" s="77">
        <v>2940.1</v>
      </c>
      <c r="F76" s="76">
        <v>9</v>
      </c>
    </row>
    <row r="77" spans="1:11" x14ac:dyDescent="0.2">
      <c r="A77" s="79"/>
      <c r="B77" s="79" t="s">
        <v>99</v>
      </c>
      <c r="C77" s="80">
        <f>SUM(C76)</f>
        <v>209728.07</v>
      </c>
      <c r="D77" s="80">
        <f>SUM(D76)</f>
        <v>1918714</v>
      </c>
      <c r="E77" s="80">
        <f>SUM(E76)</f>
        <v>2940.1</v>
      </c>
      <c r="F77" s="80">
        <f>SUM(F76)</f>
        <v>9</v>
      </c>
      <c r="G77" s="81"/>
      <c r="H77" s="82">
        <f>(D77/F77)/12</f>
        <v>17765.870370370369</v>
      </c>
      <c r="I77" s="83">
        <f>(C77/F77)/12</f>
        <v>1941.9265740740741</v>
      </c>
      <c r="J77" s="82">
        <f>(E77/F77)/12</f>
        <v>27.223148148148145</v>
      </c>
      <c r="K77" s="2"/>
    </row>
    <row r="78" spans="1:11" x14ac:dyDescent="0.2">
      <c r="A78" s="78"/>
      <c r="B78" s="78"/>
      <c r="C78" s="78"/>
      <c r="D78" s="78"/>
      <c r="E78" s="78"/>
      <c r="F78" s="78"/>
    </row>
    <row r="80" spans="1:11" x14ac:dyDescent="0.2">
      <c r="C80" s="109">
        <f>SUM(C77,C75,C73,C63,C51,C49,C47,C35,C15)</f>
        <v>559035804.27999997</v>
      </c>
      <c r="D80" s="109">
        <f>SUM(D77,D75,D73,D63,D51,D49,D47,D35,D15)</f>
        <v>5695625083</v>
      </c>
      <c r="E80" s="109">
        <f>SUM(E77,E75,E73,E63,E51,E49,E47,E35,E15)</f>
        <v>8391678.0999999996</v>
      </c>
      <c r="F80" s="109">
        <f>SUM(F77,F75,F73,F63,F51,F49,F47,F35,F15)</f>
        <v>222330</v>
      </c>
      <c r="H80" s="109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/>
</file>

<file path=customXml/itemProps1.xml><?xml version="1.0" encoding="utf-8"?>
<ds:datastoreItem xmlns:ds="http://schemas.openxmlformats.org/officeDocument/2006/customXml" ds:itemID="{38BA8E30-AB56-41FD-BB9C-55E3A83821C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Total Retail Impact</vt:lpstr>
      <vt:lpstr>Monthly Impact by Class</vt:lpstr>
      <vt:lpstr>12mos BA</vt:lpstr>
      <vt:lpstr>'Total Retail Impact'!Print_Area</vt:lpstr>
      <vt:lpstr>'Total Retail Impact'!Print_Titles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s290792</dc:creator>
  <cp:lastModifiedBy>s290792</cp:lastModifiedBy>
  <cp:lastPrinted>2019-11-14T17:36:08Z</cp:lastPrinted>
  <dcterms:created xsi:type="dcterms:W3CDTF">2019-10-16T16:57:52Z</dcterms:created>
  <dcterms:modified xsi:type="dcterms:W3CDTF">2019-11-20T17:43:56Z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ba2c1efb-9b3a-44f9-8385-c4c8abb7535f</vt:lpwstr>
  </property>
  <property fmtid="{D5CDD505-2E9C-101B-9397-08002B2CF9AE}" pid="3" name="bjDocumentSecurityLabel">
    <vt:lpwstr>No Marking</vt:lpwstr>
  </property>
  <property fmtid="{D5CDD505-2E9C-101B-9397-08002B2CF9AE}" pid="4" name="bjSaver">
    <vt:lpwstr>Yzo6iu4RCOp5VcJWjy40zzIEO7NbA0wx</vt:lpwstr>
  </property>
</Properties>
</file>