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19-00380 - 2 yr Review\DR1\Files for Uploading\Response 2\"/>
    </mc:Choice>
  </mc:AlternateContent>
  <bookViews>
    <workbookView xWindow="0" yWindow="0" windowWidth="22680" windowHeight="8070" activeTab="3"/>
  </bookViews>
  <sheets>
    <sheet name="Previous 2018-00075" sheetId="1" r:id="rId1"/>
    <sheet name="Previous 2018-00306" sheetId="2" r:id="rId2"/>
    <sheet name="Previous 2019-00171" sheetId="3" r:id="rId3"/>
    <sheet name="Current 2019-0038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E63" i="4"/>
  <c r="E32" i="4" s="1"/>
  <c r="D63" i="4"/>
  <c r="E33" i="4"/>
  <c r="G33" i="4" s="1"/>
  <c r="D33" i="4"/>
  <c r="D32" i="4"/>
  <c r="G32" i="4" s="1"/>
  <c r="E31" i="4"/>
  <c r="D31" i="4"/>
  <c r="G31" i="4" s="1"/>
  <c r="G34" i="4" s="1"/>
  <c r="G43" i="4" s="1"/>
  <c r="D23" i="4"/>
  <c r="F23" i="4" s="1"/>
  <c r="D22" i="4"/>
  <c r="F22" i="4" s="1"/>
  <c r="D21" i="4"/>
  <c r="F21" i="4" s="1"/>
  <c r="D20" i="4"/>
  <c r="F20" i="4" s="1"/>
  <c r="D19" i="4"/>
  <c r="F19" i="4" s="1"/>
  <c r="F18" i="4"/>
  <c r="D18" i="4"/>
  <c r="D17" i="4"/>
  <c r="F17" i="4" s="1"/>
  <c r="D16" i="4"/>
  <c r="F16" i="4" s="1"/>
  <c r="G15" i="4"/>
  <c r="G42" i="4" s="1"/>
  <c r="G45" i="4" l="1"/>
  <c r="G49" i="4"/>
  <c r="G16" i="4"/>
  <c r="G17" i="4" s="1"/>
  <c r="G18" i="4" s="1"/>
  <c r="G19" i="4" s="1"/>
  <c r="G20" i="4" s="1"/>
  <c r="G21" i="4" s="1"/>
  <c r="G22" i="4" l="1"/>
  <c r="G23" i="4" s="1"/>
  <c r="G36" i="4"/>
  <c r="G38" i="4" l="1"/>
  <c r="G47" i="4"/>
  <c r="G51" i="4" s="1"/>
  <c r="F63" i="3" l="1"/>
  <c r="E33" i="3" s="1"/>
  <c r="E63" i="3"/>
  <c r="E32" i="3" s="1"/>
  <c r="D63" i="3"/>
  <c r="G42" i="3"/>
  <c r="D33" i="3"/>
  <c r="D32" i="3"/>
  <c r="E31" i="3"/>
  <c r="G31" i="3" s="1"/>
  <c r="D31" i="3"/>
  <c r="F23" i="3"/>
  <c r="D23" i="3"/>
  <c r="D22" i="3"/>
  <c r="F22" i="3" s="1"/>
  <c r="F21" i="3"/>
  <c r="D21" i="3"/>
  <c r="D20" i="3"/>
  <c r="F20" i="3" s="1"/>
  <c r="D19" i="3"/>
  <c r="F19" i="3" s="1"/>
  <c r="D18" i="3"/>
  <c r="F18" i="3" s="1"/>
  <c r="D17" i="3"/>
  <c r="F17" i="3" s="1"/>
  <c r="F16" i="3"/>
  <c r="G49" i="3" s="1"/>
  <c r="D16" i="3"/>
  <c r="G15" i="3"/>
  <c r="G34" i="3" l="1"/>
  <c r="G43" i="3" s="1"/>
  <c r="G45" i="3" s="1"/>
  <c r="G32" i="3"/>
  <c r="G33" i="3"/>
  <c r="G16" i="3"/>
  <c r="G17" i="3" s="1"/>
  <c r="G18" i="3" s="1"/>
  <c r="G19" i="3" s="1"/>
  <c r="G20" i="3" s="1"/>
  <c r="G21" i="3" s="1"/>
  <c r="G22" i="3" l="1"/>
  <c r="G23" i="3" s="1"/>
  <c r="G36" i="3"/>
  <c r="G47" i="3" l="1"/>
  <c r="G51" i="3" s="1"/>
  <c r="G38" i="3"/>
  <c r="F63" i="2" l="1"/>
  <c r="E63" i="2"/>
  <c r="D63" i="2"/>
  <c r="E33" i="2"/>
  <c r="D33" i="2"/>
  <c r="G33" i="2" s="1"/>
  <c r="G32" i="2"/>
  <c r="E32" i="2"/>
  <c r="D32" i="2"/>
  <c r="E31" i="2"/>
  <c r="D31" i="2"/>
  <c r="G31" i="2" s="1"/>
  <c r="D23" i="2"/>
  <c r="F23" i="2" s="1"/>
  <c r="F22" i="2"/>
  <c r="D22" i="2"/>
  <c r="D21" i="2"/>
  <c r="F21" i="2" s="1"/>
  <c r="F20" i="2"/>
  <c r="D20" i="2"/>
  <c r="D19" i="2"/>
  <c r="F19" i="2" s="1"/>
  <c r="D18" i="2"/>
  <c r="F18" i="2" s="1"/>
  <c r="D17" i="2"/>
  <c r="F17" i="2" s="1"/>
  <c r="D16" i="2"/>
  <c r="F16" i="2" s="1"/>
  <c r="G15" i="2"/>
  <c r="G42" i="2" s="1"/>
  <c r="G49" i="2" l="1"/>
  <c r="G34" i="2"/>
  <c r="G43" i="2" s="1"/>
  <c r="G45" i="2" s="1"/>
  <c r="G16" i="2"/>
  <c r="G17" i="2" s="1"/>
  <c r="G18" i="2" s="1"/>
  <c r="G19" i="2" s="1"/>
  <c r="G20" i="2" s="1"/>
  <c r="G21" i="2" s="1"/>
  <c r="G22" i="2" l="1"/>
  <c r="G23" i="2" s="1"/>
  <c r="G36" i="2"/>
  <c r="G38" i="2" l="1"/>
  <c r="G47" i="2"/>
  <c r="G51" i="2" s="1"/>
  <c r="F63" i="1" l="1"/>
  <c r="E63" i="1"/>
  <c r="E32" i="1" s="1"/>
  <c r="D63" i="1"/>
  <c r="E33" i="1"/>
  <c r="G33" i="1" s="1"/>
  <c r="D33" i="1"/>
  <c r="D32" i="1"/>
  <c r="E31" i="1"/>
  <c r="D31" i="1"/>
  <c r="G31" i="1" s="1"/>
  <c r="F23" i="1"/>
  <c r="D23" i="1"/>
  <c r="D22" i="1"/>
  <c r="F22" i="1" s="1"/>
  <c r="D21" i="1"/>
  <c r="F21" i="1" s="1"/>
  <c r="D20" i="1"/>
  <c r="F20" i="1" s="1"/>
  <c r="D19" i="1"/>
  <c r="F19" i="1" s="1"/>
  <c r="F18" i="1"/>
  <c r="D18" i="1"/>
  <c r="D17" i="1"/>
  <c r="F17" i="1" s="1"/>
  <c r="D16" i="1"/>
  <c r="F16" i="1" s="1"/>
  <c r="G49" i="1" s="1"/>
  <c r="G15" i="1"/>
  <c r="G42" i="1" s="1"/>
  <c r="G32" i="1" l="1"/>
  <c r="G34" i="1" s="1"/>
  <c r="G43" i="1" s="1"/>
  <c r="G45" i="1" s="1"/>
  <c r="G16" i="1"/>
  <c r="G17" i="1" s="1"/>
  <c r="G18" i="1" s="1"/>
  <c r="G19" i="1" s="1"/>
  <c r="G20" i="1" s="1"/>
  <c r="G21" i="1" s="1"/>
  <c r="G22" i="1" l="1"/>
  <c r="G23" i="1" s="1"/>
  <c r="G36" i="1"/>
  <c r="G47" i="1" l="1"/>
  <c r="G51" i="1" s="1"/>
  <c r="G38" i="1"/>
</calcChain>
</file>

<file path=xl/sharedStrings.xml><?xml version="1.0" encoding="utf-8"?>
<sst xmlns="http://schemas.openxmlformats.org/spreadsheetml/2006/main" count="280" uniqueCount="77">
  <si>
    <t>Salt River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</si>
  <si>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</si>
  <si>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</si>
  <si>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</si>
  <si>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</si>
  <si>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</si>
  <si>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</si>
  <si>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</si>
  <si>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</si>
  <si>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</si>
  <si>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</si>
  <si>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</si>
  <si>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</si>
  <si>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</si>
  <si>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</si>
  <si>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</si>
  <si>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</si>
  <si>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</si>
  <si>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2016-00335 (Over)/Under-Recovery</t>
  </si>
  <si>
    <t>1b</t>
  </si>
  <si>
    <t>From Case No. 2017-00071 (Over)/Under-Recovery</t>
  </si>
  <si>
    <t>1c</t>
  </si>
  <si>
    <t>From Case No. 2017-00326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</si>
  <si>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</si>
  <si>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</si>
  <si>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</si>
  <si>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</si>
  <si>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2017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</si>
  <si>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</si>
  <si>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</si>
  <si>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</si>
  <si>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</si>
  <si>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</si>
  <si>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</si>
  <si>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</si>
  <si>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</si>
  <si>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</si>
  <si>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</si>
  <si>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</si>
  <si>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</si>
  <si>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</si>
  <si>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</si>
  <si>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2016-00335 Recovery</t>
  </si>
  <si>
    <t>8b</t>
  </si>
  <si>
    <t>Case No. 2017-00071 Recovery</t>
  </si>
  <si>
    <t>8c</t>
  </si>
  <si>
    <t>Case No. 2017-00326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</si>
  <si>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</si>
  <si>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</si>
  <si>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</si>
  <si>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Monthly recovery (per month for six months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</si>
  <si>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</si>
  <si>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</si>
  <si>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</si>
  <si>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</si>
  <si>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</si>
  <si>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</si>
  <si>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</si>
  <si>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</si>
  <si>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</si>
  <si>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2016-00335</t>
  </si>
  <si>
    <t>2017-00071</t>
  </si>
  <si>
    <t>2017-00326</t>
  </si>
  <si>
    <t xml:space="preserve">Totals  </t>
  </si>
  <si>
    <t>From Case No. 2018-00075 (Over)/Under-Recovery</t>
  </si>
  <si>
    <t>Less Adjustment for Order amounts remaining to be amortized at end of review period June 2017</t>
  </si>
  <si>
    <t>Case No. 2018-00075 Recovery</t>
  </si>
  <si>
    <t>2018-00075</t>
  </si>
  <si>
    <t>From Case No. 2018-00306 (Over)/Under-Recovery</t>
  </si>
  <si>
    <t>Less Adjustment for Order amounts remaining to be amortized at end of review period December 2018</t>
  </si>
  <si>
    <t>Case No. 2018-00306 Recovery</t>
  </si>
  <si>
    <t>2018-00306</t>
  </si>
  <si>
    <t>From Case No. 2019-00171 (Over)/Under-Recovery</t>
  </si>
  <si>
    <t>Less Adjustment for Order amounts remaining to be amortized at end of review period June 2019</t>
  </si>
  <si>
    <t>Case No. 2019-00171 Recovery</t>
  </si>
  <si>
    <t>2019-00171</t>
  </si>
  <si>
    <t>Monthly recovery (per month for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</si>
</sst>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3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7" xfId="0" applyNumberFormat="1" applyFill="1" applyBorder="1"/>
    <xf numFmtId="5" fontId="0" fillId="0" borderId="1" xfId="0" applyNumberFormat="1" applyFill="1" applyBorder="1"/>
    <xf numFmtId="5" fontId="0" fillId="0" borderId="1" xfId="0" applyNumberFormat="1" applyBorder="1"/>
    <xf numFmtId="164" fontId="0" fillId="0" borderId="8" xfId="0" applyNumberFormat="1" applyBorder="1" applyAlignment="1">
      <alignment horizontal="right"/>
    </xf>
    <xf numFmtId="5" fontId="0" fillId="0" borderId="8" xfId="0" applyNumberFormat="1" applyFill="1" applyBorder="1"/>
    <xf numFmtId="5" fontId="0" fillId="0" borderId="14" xfId="0" applyNumberFormat="1" applyFill="1" applyBorder="1"/>
    <xf numFmtId="5" fontId="0" fillId="0" borderId="14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9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5" fontId="0" fillId="0" borderId="9" xfId="0" applyNumberFormat="1" applyFill="1" applyBorder="1"/>
    <xf numFmtId="5" fontId="0" fillId="0" borderId="4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5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-84355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74870</v>
      </c>
    </row>
    <row r="14" spans="2:7" x14ac:dyDescent="0.2">
      <c r="B14" s="4" t="s">
        <v>21</v>
      </c>
      <c r="C14" s="8" t="s">
        <v>22</v>
      </c>
      <c r="D14" s="8"/>
      <c r="E14" s="8"/>
      <c r="F14" s="9"/>
      <c r="G14" s="10">
        <v>-32662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-42147</v>
      </c>
    </row>
    <row r="16" spans="2:7" x14ac:dyDescent="0.2">
      <c r="B16" s="4">
        <v>2</v>
      </c>
      <c r="C16" s="13">
        <v>42917</v>
      </c>
      <c r="D16" s="14">
        <f>1209345-1330-6789</f>
        <v>1201226</v>
      </c>
      <c r="E16" s="15">
        <v>1304586.25</v>
      </c>
      <c r="F16" s="16">
        <f t="shared" ref="F16:F23" si="0">D16-E16</f>
        <v>-103360.25</v>
      </c>
      <c r="G16" s="12">
        <f>G15+F16</f>
        <v>-145507.25</v>
      </c>
    </row>
    <row r="17" spans="2:7" x14ac:dyDescent="0.2">
      <c r="B17" s="4">
        <v>3</v>
      </c>
      <c r="C17" s="17">
        <v>42948</v>
      </c>
      <c r="D17" s="18">
        <f>1104147-1302-10711</f>
        <v>1092134</v>
      </c>
      <c r="E17" s="19">
        <v>1134488.26</v>
      </c>
      <c r="F17" s="20">
        <f t="shared" si="0"/>
        <v>-42354.260000000009</v>
      </c>
      <c r="G17" s="21">
        <f t="shared" ref="G17:G23" si="1">G16+F17</f>
        <v>-187861.51</v>
      </c>
    </row>
    <row r="18" spans="2:7" x14ac:dyDescent="0.2">
      <c r="B18" s="4">
        <v>4</v>
      </c>
      <c r="C18" s="17">
        <v>42979</v>
      </c>
      <c r="D18" s="18">
        <f>796868-1159-5821</f>
        <v>789888</v>
      </c>
      <c r="E18" s="19">
        <v>905881.13</v>
      </c>
      <c r="F18" s="20">
        <f t="shared" si="0"/>
        <v>-115993.13</v>
      </c>
      <c r="G18" s="21">
        <f t="shared" si="1"/>
        <v>-303854.64</v>
      </c>
    </row>
    <row r="19" spans="2:7" x14ac:dyDescent="0.2">
      <c r="B19" s="4">
        <v>5</v>
      </c>
      <c r="C19" s="17">
        <v>43009</v>
      </c>
      <c r="D19" s="18">
        <f>853576-1279-7350</f>
        <v>844947</v>
      </c>
      <c r="E19" s="19">
        <v>751234.21</v>
      </c>
      <c r="F19" s="20">
        <f t="shared" si="0"/>
        <v>93712.790000000037</v>
      </c>
      <c r="G19" s="21">
        <f t="shared" si="1"/>
        <v>-210141.84999999998</v>
      </c>
    </row>
    <row r="20" spans="2:7" x14ac:dyDescent="0.2">
      <c r="B20" s="4">
        <v>6</v>
      </c>
      <c r="C20" s="17">
        <v>43040</v>
      </c>
      <c r="D20" s="18">
        <f>1088543-1496-12405</f>
        <v>1074642</v>
      </c>
      <c r="E20" s="19">
        <v>873020.05</v>
      </c>
      <c r="F20" s="20">
        <f t="shared" si="0"/>
        <v>201621.94999999995</v>
      </c>
      <c r="G20" s="21">
        <f t="shared" si="1"/>
        <v>-8519.9000000000233</v>
      </c>
    </row>
    <row r="21" spans="2:7" x14ac:dyDescent="0.2">
      <c r="B21" s="4">
        <v>7</v>
      </c>
      <c r="C21" s="17">
        <v>43070</v>
      </c>
      <c r="D21" s="18">
        <f>1243181-1281-7069</f>
        <v>1234831</v>
      </c>
      <c r="E21" s="19">
        <v>1411056.09</v>
      </c>
      <c r="F21" s="22">
        <f t="shared" si="0"/>
        <v>-176225.09000000008</v>
      </c>
      <c r="G21" s="23">
        <f t="shared" si="1"/>
        <v>-184744.99000000011</v>
      </c>
    </row>
    <row r="22" spans="2:7" x14ac:dyDescent="0.2">
      <c r="B22" s="24" t="s">
        <v>25</v>
      </c>
      <c r="C22" s="13">
        <v>43101</v>
      </c>
      <c r="D22" s="14">
        <f>1342317-1175-10374</f>
        <v>1330768</v>
      </c>
      <c r="E22" s="15">
        <v>1418467.42</v>
      </c>
      <c r="F22" s="16">
        <f t="shared" si="0"/>
        <v>-87699.419999999925</v>
      </c>
      <c r="G22" s="12">
        <f t="shared" si="1"/>
        <v>-272444.41000000003</v>
      </c>
    </row>
    <row r="23" spans="2:7" x14ac:dyDescent="0.2">
      <c r="B23" s="25" t="s">
        <v>26</v>
      </c>
      <c r="C23" s="26">
        <v>43132</v>
      </c>
      <c r="D23" s="27">
        <f>707817-774-2747</f>
        <v>704296</v>
      </c>
      <c r="E23" s="28">
        <v>963186.59</v>
      </c>
      <c r="F23" s="22">
        <f t="shared" si="0"/>
        <v>-258890.58999999997</v>
      </c>
      <c r="G23" s="23">
        <f t="shared" si="1"/>
        <v>-531335</v>
      </c>
    </row>
    <row r="24" spans="2:7" x14ac:dyDescent="0.2">
      <c r="B24" s="5"/>
      <c r="C24" s="29" t="s">
        <v>27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42</v>
      </c>
      <c r="D31" s="12">
        <f>-G12</f>
        <v>84355</v>
      </c>
      <c r="E31" s="12">
        <f>D63</f>
        <v>-84355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44</v>
      </c>
      <c r="D32" s="21">
        <f>-G13</f>
        <v>-74870</v>
      </c>
      <c r="E32" s="21">
        <f>E63</f>
        <v>62390</v>
      </c>
      <c r="F32" s="3"/>
      <c r="G32" s="21">
        <f>D32+E32</f>
        <v>-12480</v>
      </c>
    </row>
    <row r="33" spans="2:7" x14ac:dyDescent="0.2">
      <c r="B33" s="33" t="s">
        <v>45</v>
      </c>
      <c r="C33" s="34" t="s">
        <v>46</v>
      </c>
      <c r="D33" s="23">
        <f>-G14</f>
        <v>32662</v>
      </c>
      <c r="E33" s="23">
        <f>F63</f>
        <v>0</v>
      </c>
      <c r="F33" s="34"/>
      <c r="G33" s="23">
        <f>D33+E33</f>
        <v>32662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20182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-164562.99000000011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-27427.165000000019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-42147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20182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-21965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-164562.99000000011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-142597.99000000011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-21965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60</v>
      </c>
      <c r="E56" s="5" t="s">
        <v>61</v>
      </c>
      <c r="F56" s="5" t="s">
        <v>62</v>
      </c>
    </row>
    <row r="57" spans="2:7" x14ac:dyDescent="0.2">
      <c r="C57" s="13">
        <v>42917</v>
      </c>
      <c r="D57" s="14">
        <v>-16871</v>
      </c>
      <c r="E57" s="14">
        <v>0</v>
      </c>
      <c r="F57" s="12">
        <v>0</v>
      </c>
    </row>
    <row r="58" spans="2:7" x14ac:dyDescent="0.2">
      <c r="C58" s="17">
        <v>42948</v>
      </c>
      <c r="D58" s="18">
        <v>-16871</v>
      </c>
      <c r="E58" s="18">
        <v>12478</v>
      </c>
      <c r="F58" s="21">
        <v>0</v>
      </c>
    </row>
    <row r="59" spans="2:7" x14ac:dyDescent="0.2">
      <c r="C59" s="17">
        <v>42979</v>
      </c>
      <c r="D59" s="18">
        <v>-16871</v>
      </c>
      <c r="E59" s="18">
        <v>12478</v>
      </c>
      <c r="F59" s="21">
        <v>0</v>
      </c>
    </row>
    <row r="60" spans="2:7" x14ac:dyDescent="0.2">
      <c r="C60" s="17">
        <v>43009</v>
      </c>
      <c r="D60" s="18">
        <v>-16871</v>
      </c>
      <c r="E60" s="18">
        <v>12478</v>
      </c>
      <c r="F60" s="21">
        <v>0</v>
      </c>
    </row>
    <row r="61" spans="2:7" x14ac:dyDescent="0.2">
      <c r="C61" s="17">
        <v>43040</v>
      </c>
      <c r="D61" s="18">
        <v>-16871</v>
      </c>
      <c r="E61" s="18">
        <v>12478</v>
      </c>
      <c r="F61" s="21">
        <v>0</v>
      </c>
    </row>
    <row r="62" spans="2:7" x14ac:dyDescent="0.2">
      <c r="C62" s="26">
        <v>43070</v>
      </c>
      <c r="D62" s="27">
        <v>0</v>
      </c>
      <c r="E62" s="27">
        <v>12478</v>
      </c>
      <c r="F62" s="23">
        <v>0</v>
      </c>
    </row>
    <row r="63" spans="2:7" x14ac:dyDescent="0.2">
      <c r="C63" s="52" t="s">
        <v>63</v>
      </c>
      <c r="D63" s="41">
        <f>SUM(D57:D62)</f>
        <v>-84355</v>
      </c>
      <c r="E63" s="41">
        <f>SUM(E57:E62)</f>
        <v>62390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20</v>
      </c>
      <c r="D12" s="8"/>
      <c r="E12" s="8"/>
      <c r="F12" s="9"/>
      <c r="G12" s="10">
        <v>12480</v>
      </c>
    </row>
    <row r="13" spans="2:7" x14ac:dyDescent="0.2">
      <c r="B13" s="4" t="s">
        <v>19</v>
      </c>
      <c r="C13" s="8" t="s">
        <v>22</v>
      </c>
      <c r="D13" s="8"/>
      <c r="E13" s="8"/>
      <c r="F13" s="9"/>
      <c r="G13" s="10">
        <v>-32662</v>
      </c>
    </row>
    <row r="14" spans="2:7" x14ac:dyDescent="0.2">
      <c r="B14" s="4" t="s">
        <v>21</v>
      </c>
      <c r="C14" s="8" t="s">
        <v>64</v>
      </c>
      <c r="D14" s="8"/>
      <c r="E14" s="8"/>
      <c r="F14" s="9"/>
      <c r="G14" s="10">
        <v>-164563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-184745</v>
      </c>
    </row>
    <row r="16" spans="2:7" x14ac:dyDescent="0.2">
      <c r="B16" s="4">
        <v>2</v>
      </c>
      <c r="C16" s="13">
        <v>43101</v>
      </c>
      <c r="D16" s="14">
        <f>1342317-1175-10374</f>
        <v>1330768</v>
      </c>
      <c r="E16" s="15">
        <v>1418467.42</v>
      </c>
      <c r="F16" s="16">
        <f t="shared" ref="F16:F23" si="0">D16-E16</f>
        <v>-87699.419999999925</v>
      </c>
      <c r="G16" s="12">
        <f t="shared" ref="G16:G23" si="1">G15+F16</f>
        <v>-272444.41999999993</v>
      </c>
    </row>
    <row r="17" spans="2:7" x14ac:dyDescent="0.2">
      <c r="B17" s="4">
        <v>3</v>
      </c>
      <c r="C17" s="17">
        <v>43132</v>
      </c>
      <c r="D17" s="18">
        <f>707817-774-2747</f>
        <v>704296</v>
      </c>
      <c r="E17" s="19">
        <v>963186.59</v>
      </c>
      <c r="F17" s="20">
        <f t="shared" si="0"/>
        <v>-258890.58999999997</v>
      </c>
      <c r="G17" s="21">
        <f t="shared" si="1"/>
        <v>-531335.00999999989</v>
      </c>
    </row>
    <row r="18" spans="2:7" x14ac:dyDescent="0.2">
      <c r="B18" s="4">
        <v>4</v>
      </c>
      <c r="C18" s="17">
        <v>43160</v>
      </c>
      <c r="D18" s="18">
        <f>435248-518-3192</f>
        <v>431538</v>
      </c>
      <c r="E18" s="19">
        <v>639735.21</v>
      </c>
      <c r="F18" s="20">
        <f t="shared" si="0"/>
        <v>-208197.20999999996</v>
      </c>
      <c r="G18" s="21">
        <f t="shared" si="1"/>
        <v>-739532.21999999986</v>
      </c>
    </row>
    <row r="19" spans="2:7" x14ac:dyDescent="0.2">
      <c r="B19" s="4">
        <v>5</v>
      </c>
      <c r="C19" s="17">
        <v>43191</v>
      </c>
      <c r="D19" s="18">
        <f>687705-961-4585</f>
        <v>682159</v>
      </c>
      <c r="E19" s="19">
        <v>411625.26</v>
      </c>
      <c r="F19" s="20">
        <f t="shared" si="0"/>
        <v>270533.74</v>
      </c>
      <c r="G19" s="21">
        <f t="shared" si="1"/>
        <v>-468998.47999999986</v>
      </c>
    </row>
    <row r="20" spans="2:7" x14ac:dyDescent="0.2">
      <c r="B20" s="4">
        <v>6</v>
      </c>
      <c r="C20" s="17">
        <v>43221</v>
      </c>
      <c r="D20" s="18">
        <f>881693-1030-9110</f>
        <v>871553</v>
      </c>
      <c r="E20" s="19">
        <v>792412.17</v>
      </c>
      <c r="F20" s="20">
        <f t="shared" si="0"/>
        <v>79140.829999999958</v>
      </c>
      <c r="G20" s="21">
        <f t="shared" si="1"/>
        <v>-389857.64999999991</v>
      </c>
    </row>
    <row r="21" spans="2:7" x14ac:dyDescent="0.2">
      <c r="B21" s="4">
        <v>7</v>
      </c>
      <c r="C21" s="17">
        <v>43252</v>
      </c>
      <c r="D21" s="18">
        <f>1049946-1124-6384</f>
        <v>1042438</v>
      </c>
      <c r="E21" s="19">
        <v>966056.28</v>
      </c>
      <c r="F21" s="22">
        <f t="shared" si="0"/>
        <v>76381.719999999972</v>
      </c>
      <c r="G21" s="23">
        <f t="shared" si="1"/>
        <v>-313475.92999999993</v>
      </c>
    </row>
    <row r="22" spans="2:7" x14ac:dyDescent="0.2">
      <c r="B22" s="24" t="s">
        <v>25</v>
      </c>
      <c r="C22" s="13">
        <v>43282</v>
      </c>
      <c r="D22" s="14">
        <f>998142-1102-7091</f>
        <v>989949</v>
      </c>
      <c r="E22" s="15">
        <v>1069314.74</v>
      </c>
      <c r="F22" s="16">
        <f t="shared" si="0"/>
        <v>-79365.739999999991</v>
      </c>
      <c r="G22" s="12">
        <f t="shared" si="1"/>
        <v>-392841.66999999993</v>
      </c>
    </row>
    <row r="23" spans="2:7" x14ac:dyDescent="0.2">
      <c r="B23" s="25" t="s">
        <v>26</v>
      </c>
      <c r="C23" s="26">
        <v>43313</v>
      </c>
      <c r="D23" s="27">
        <f>896687-987-5933</f>
        <v>889767</v>
      </c>
      <c r="E23" s="28">
        <v>1073017.71</v>
      </c>
      <c r="F23" s="22">
        <f t="shared" si="0"/>
        <v>-183250.70999999996</v>
      </c>
      <c r="G23" s="23">
        <f t="shared" si="1"/>
        <v>-576092.37999999989</v>
      </c>
    </row>
    <row r="24" spans="2:7" x14ac:dyDescent="0.2">
      <c r="B24" s="5"/>
      <c r="C24" s="29" t="s">
        <v>65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44</v>
      </c>
      <c r="D31" s="12">
        <f>-G12</f>
        <v>-12480</v>
      </c>
      <c r="E31" s="12">
        <f>D63</f>
        <v>12480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46</v>
      </c>
      <c r="D32" s="21">
        <f>-G13</f>
        <v>32662</v>
      </c>
      <c r="E32" s="21">
        <f>E63</f>
        <v>-27220</v>
      </c>
      <c r="F32" s="3"/>
      <c r="G32" s="21">
        <f>D32+E32</f>
        <v>5442</v>
      </c>
    </row>
    <row r="33" spans="2:7" x14ac:dyDescent="0.2">
      <c r="B33" s="33" t="s">
        <v>45</v>
      </c>
      <c r="C33" s="34" t="s">
        <v>66</v>
      </c>
      <c r="D33" s="23">
        <f>-G14</f>
        <v>164563</v>
      </c>
      <c r="E33" s="23">
        <f>F63</f>
        <v>0</v>
      </c>
      <c r="F33" s="34"/>
      <c r="G33" s="23">
        <f>D33+E33</f>
        <v>164563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170005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-143470.92999999993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-23911.821666666656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-184745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170005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-14740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-143470.92999999993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-128730.92999999993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-14740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61</v>
      </c>
      <c r="E56" s="5" t="s">
        <v>62</v>
      </c>
      <c r="F56" s="5" t="s">
        <v>67</v>
      </c>
    </row>
    <row r="57" spans="2:7" x14ac:dyDescent="0.2">
      <c r="C57" s="13">
        <v>43101</v>
      </c>
      <c r="D57" s="14">
        <v>12480</v>
      </c>
      <c r="E57" s="14">
        <v>0</v>
      </c>
      <c r="F57" s="12">
        <v>0</v>
      </c>
    </row>
    <row r="58" spans="2:7" x14ac:dyDescent="0.2">
      <c r="C58" s="17">
        <v>43132</v>
      </c>
      <c r="D58" s="18">
        <v>0</v>
      </c>
      <c r="E58" s="18">
        <v>-5444</v>
      </c>
      <c r="F58" s="21">
        <v>0</v>
      </c>
    </row>
    <row r="59" spans="2:7" x14ac:dyDescent="0.2">
      <c r="C59" s="17">
        <v>43160</v>
      </c>
      <c r="D59" s="18">
        <v>0</v>
      </c>
      <c r="E59" s="18">
        <v>-5444</v>
      </c>
      <c r="F59" s="21">
        <v>0</v>
      </c>
    </row>
    <row r="60" spans="2:7" x14ac:dyDescent="0.2">
      <c r="C60" s="17">
        <v>43191</v>
      </c>
      <c r="D60" s="18">
        <v>0</v>
      </c>
      <c r="E60" s="18">
        <v>-5444</v>
      </c>
      <c r="F60" s="21">
        <v>0</v>
      </c>
    </row>
    <row r="61" spans="2:7" x14ac:dyDescent="0.2">
      <c r="C61" s="17">
        <v>43221</v>
      </c>
      <c r="D61" s="18">
        <v>0</v>
      </c>
      <c r="E61" s="18">
        <v>-5444</v>
      </c>
      <c r="F61" s="21">
        <v>0</v>
      </c>
    </row>
    <row r="62" spans="2:7" x14ac:dyDescent="0.2">
      <c r="C62" s="26">
        <v>43252</v>
      </c>
      <c r="D62" s="27">
        <v>0</v>
      </c>
      <c r="E62" s="27">
        <v>-5444</v>
      </c>
      <c r="F62" s="23">
        <v>0</v>
      </c>
    </row>
    <row r="63" spans="2:7" x14ac:dyDescent="0.2">
      <c r="C63" s="52" t="s">
        <v>63</v>
      </c>
      <c r="D63" s="41">
        <f>SUM(D57:D62)</f>
        <v>12480</v>
      </c>
      <c r="E63" s="41">
        <f>SUM(E57:E62)</f>
        <v>-27220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22</v>
      </c>
      <c r="D12" s="8"/>
      <c r="E12" s="8"/>
      <c r="F12" s="9"/>
      <c r="G12" s="10">
        <v>-5442</v>
      </c>
    </row>
    <row r="13" spans="2:7" x14ac:dyDescent="0.2">
      <c r="B13" s="4" t="s">
        <v>19</v>
      </c>
      <c r="C13" s="8" t="s">
        <v>64</v>
      </c>
      <c r="D13" s="8"/>
      <c r="E13" s="8"/>
      <c r="F13" s="9"/>
      <c r="G13" s="10">
        <v>-164563</v>
      </c>
    </row>
    <row r="14" spans="2:7" x14ac:dyDescent="0.2">
      <c r="B14" s="4" t="s">
        <v>21</v>
      </c>
      <c r="C14" s="8" t="s">
        <v>68</v>
      </c>
      <c r="D14" s="8"/>
      <c r="E14" s="8"/>
      <c r="F14" s="9"/>
      <c r="G14" s="10">
        <v>-143471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-313476</v>
      </c>
    </row>
    <row r="16" spans="2:7" x14ac:dyDescent="0.2">
      <c r="B16" s="4">
        <v>2</v>
      </c>
      <c r="C16" s="13">
        <v>43282</v>
      </c>
      <c r="D16" s="14">
        <f>998142-1102-7091</f>
        <v>989949</v>
      </c>
      <c r="E16" s="15">
        <v>1069314.74</v>
      </c>
      <c r="F16" s="16">
        <f t="shared" ref="F16:F23" si="0">D16-E16</f>
        <v>-79365.739999999991</v>
      </c>
      <c r="G16" s="12">
        <f t="shared" ref="G16:G23" si="1">G15+F16</f>
        <v>-392841.74</v>
      </c>
    </row>
    <row r="17" spans="2:7" x14ac:dyDescent="0.2">
      <c r="B17" s="4">
        <v>3</v>
      </c>
      <c r="C17" s="17">
        <v>43313</v>
      </c>
      <c r="D17" s="18">
        <f>896687-987-5933</f>
        <v>889767</v>
      </c>
      <c r="E17" s="19">
        <v>1073017.71</v>
      </c>
      <c r="F17" s="20">
        <f t="shared" si="0"/>
        <v>-183250.70999999996</v>
      </c>
      <c r="G17" s="21">
        <f t="shared" si="1"/>
        <v>-576092.44999999995</v>
      </c>
    </row>
    <row r="18" spans="2:7" x14ac:dyDescent="0.2">
      <c r="B18" s="4">
        <v>4</v>
      </c>
      <c r="C18" s="17">
        <v>43344</v>
      </c>
      <c r="D18" s="18">
        <f>883067-1053-6176</f>
        <v>875838</v>
      </c>
      <c r="E18" s="19">
        <v>782301.25</v>
      </c>
      <c r="F18" s="20">
        <f t="shared" si="0"/>
        <v>93536.75</v>
      </c>
      <c r="G18" s="21">
        <f t="shared" si="1"/>
        <v>-482555.69999999995</v>
      </c>
    </row>
    <row r="19" spans="2:7" x14ac:dyDescent="0.2">
      <c r="B19" s="4">
        <v>5</v>
      </c>
      <c r="C19" s="17">
        <v>43374</v>
      </c>
      <c r="D19" s="18">
        <f>822869-1064-8816</f>
        <v>812989</v>
      </c>
      <c r="E19" s="19">
        <v>742240.09</v>
      </c>
      <c r="F19" s="20">
        <f t="shared" si="0"/>
        <v>70748.910000000033</v>
      </c>
      <c r="G19" s="21">
        <f t="shared" si="1"/>
        <v>-411806.78999999992</v>
      </c>
    </row>
    <row r="20" spans="2:7" x14ac:dyDescent="0.2">
      <c r="B20" s="4">
        <v>6</v>
      </c>
      <c r="C20" s="17">
        <v>43405</v>
      </c>
      <c r="D20" s="18">
        <f>954616-1113-7666</f>
        <v>945837</v>
      </c>
      <c r="E20" s="19">
        <v>840897.56</v>
      </c>
      <c r="F20" s="20">
        <f t="shared" si="0"/>
        <v>104939.43999999994</v>
      </c>
      <c r="G20" s="21">
        <f t="shared" si="1"/>
        <v>-306867.34999999998</v>
      </c>
    </row>
    <row r="21" spans="2:7" x14ac:dyDescent="0.2">
      <c r="B21" s="4">
        <v>7</v>
      </c>
      <c r="C21" s="17">
        <v>43435</v>
      </c>
      <c r="D21" s="18">
        <f>1152031-1148-7019</f>
        <v>1143864</v>
      </c>
      <c r="E21" s="19">
        <v>983416.85</v>
      </c>
      <c r="F21" s="22">
        <f t="shared" si="0"/>
        <v>160447.15000000002</v>
      </c>
      <c r="G21" s="23">
        <f t="shared" si="1"/>
        <v>-146420.19999999995</v>
      </c>
    </row>
    <row r="22" spans="2:7" x14ac:dyDescent="0.2">
      <c r="B22" s="24" t="s">
        <v>25</v>
      </c>
      <c r="C22" s="13">
        <v>43466</v>
      </c>
      <c r="D22" s="14">
        <f>1038528-996-5005</f>
        <v>1032527</v>
      </c>
      <c r="E22" s="15">
        <v>1155592.05</v>
      </c>
      <c r="F22" s="16">
        <f t="shared" si="0"/>
        <v>-123065.05000000005</v>
      </c>
      <c r="G22" s="12">
        <f t="shared" si="1"/>
        <v>-269485.25</v>
      </c>
    </row>
    <row r="23" spans="2:7" x14ac:dyDescent="0.2">
      <c r="B23" s="25" t="s">
        <v>26</v>
      </c>
      <c r="C23" s="26">
        <v>43497</v>
      </c>
      <c r="D23" s="27">
        <f>716316-824-1976</f>
        <v>713516</v>
      </c>
      <c r="E23" s="28">
        <v>982909.28</v>
      </c>
      <c r="F23" s="22">
        <f t="shared" si="0"/>
        <v>-269393.28000000003</v>
      </c>
      <c r="G23" s="23">
        <f t="shared" si="1"/>
        <v>-538878.53</v>
      </c>
    </row>
    <row r="24" spans="2:7" x14ac:dyDescent="0.2">
      <c r="B24" s="5"/>
      <c r="C24" s="29" t="s">
        <v>69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46</v>
      </c>
      <c r="D31" s="12">
        <f>-G12</f>
        <v>5442</v>
      </c>
      <c r="E31" s="12">
        <f>D63</f>
        <v>-5442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66</v>
      </c>
      <c r="D32" s="21">
        <f>-G13</f>
        <v>164563</v>
      </c>
      <c r="E32" s="21">
        <f>E63</f>
        <v>-109708</v>
      </c>
      <c r="F32" s="3"/>
      <c r="G32" s="21">
        <f>D32+E32</f>
        <v>54855</v>
      </c>
    </row>
    <row r="33" spans="2:7" x14ac:dyDescent="0.2">
      <c r="B33" s="33" t="s">
        <v>45</v>
      </c>
      <c r="C33" s="34" t="s">
        <v>70</v>
      </c>
      <c r="D33" s="23">
        <f>-G14</f>
        <v>143471</v>
      </c>
      <c r="E33" s="23">
        <f>F63</f>
        <v>0</v>
      </c>
      <c r="F33" s="34"/>
      <c r="G33" s="23">
        <f>D33+E33</f>
        <v>143471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198326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51905.800000000047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8650.9666666666744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-313476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198326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-115150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51905.800000000047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167055.80000000005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-115150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62</v>
      </c>
      <c r="E56" s="5" t="s">
        <v>67</v>
      </c>
      <c r="F56" s="5" t="s">
        <v>71</v>
      </c>
    </row>
    <row r="57" spans="2:7" x14ac:dyDescent="0.2">
      <c r="C57" s="13">
        <v>43282</v>
      </c>
      <c r="D57" s="14">
        <v>-5442</v>
      </c>
      <c r="E57" s="14">
        <v>0</v>
      </c>
      <c r="F57" s="12">
        <v>0</v>
      </c>
    </row>
    <row r="58" spans="2:7" x14ac:dyDescent="0.2">
      <c r="C58" s="17">
        <v>43313</v>
      </c>
      <c r="D58" s="18">
        <v>0</v>
      </c>
      <c r="E58" s="18">
        <v>0</v>
      </c>
      <c r="F58" s="21">
        <v>0</v>
      </c>
    </row>
    <row r="59" spans="2:7" x14ac:dyDescent="0.2">
      <c r="C59" s="17">
        <v>43344</v>
      </c>
      <c r="D59" s="18">
        <v>0</v>
      </c>
      <c r="E59" s="18">
        <v>-27427</v>
      </c>
      <c r="F59" s="21">
        <v>0</v>
      </c>
    </row>
    <row r="60" spans="2:7" x14ac:dyDescent="0.2">
      <c r="C60" s="17">
        <v>43374</v>
      </c>
      <c r="D60" s="18">
        <v>0</v>
      </c>
      <c r="E60" s="18">
        <v>-27427</v>
      </c>
      <c r="F60" s="21">
        <v>0</v>
      </c>
    </row>
    <row r="61" spans="2:7" x14ac:dyDescent="0.2">
      <c r="C61" s="17">
        <v>43405</v>
      </c>
      <c r="D61" s="18">
        <v>0</v>
      </c>
      <c r="E61" s="18">
        <v>-27427</v>
      </c>
      <c r="F61" s="21">
        <v>0</v>
      </c>
    </row>
    <row r="62" spans="2:7" x14ac:dyDescent="0.2">
      <c r="C62" s="26">
        <v>43435</v>
      </c>
      <c r="D62" s="27">
        <v>0</v>
      </c>
      <c r="E62" s="27">
        <v>-27427</v>
      </c>
      <c r="F62" s="23">
        <v>0</v>
      </c>
    </row>
    <row r="63" spans="2:7" x14ac:dyDescent="0.2">
      <c r="C63" s="52" t="s">
        <v>63</v>
      </c>
      <c r="D63" s="41">
        <f>SUM(D57:D62)</f>
        <v>-5442</v>
      </c>
      <c r="E63" s="41">
        <f>SUM(E57:E62)</f>
        <v>-109708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tabSelected="1"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64</v>
      </c>
      <c r="D12" s="8"/>
      <c r="E12" s="8"/>
      <c r="F12" s="9"/>
      <c r="G12" s="10">
        <v>-54855</v>
      </c>
    </row>
    <row r="13" spans="2:7" x14ac:dyDescent="0.2">
      <c r="B13" s="4" t="s">
        <v>19</v>
      </c>
      <c r="C13" s="8" t="s">
        <v>68</v>
      </c>
      <c r="D13" s="8"/>
      <c r="E13" s="8"/>
      <c r="F13" s="9"/>
      <c r="G13" s="10">
        <v>-143471</v>
      </c>
    </row>
    <row r="14" spans="2:7" x14ac:dyDescent="0.2">
      <c r="B14" s="4" t="s">
        <v>21</v>
      </c>
      <c r="C14" s="8" t="s">
        <v>72</v>
      </c>
      <c r="D14" s="8"/>
      <c r="E14" s="8"/>
      <c r="F14" s="9"/>
      <c r="G14" s="10">
        <v>51906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-146420</v>
      </c>
    </row>
    <row r="16" spans="2:7" x14ac:dyDescent="0.2">
      <c r="B16" s="4">
        <v>2</v>
      </c>
      <c r="C16" s="13">
        <v>43466</v>
      </c>
      <c r="D16" s="14">
        <f>1038528-996-5005</f>
        <v>1032527</v>
      </c>
      <c r="E16" s="15">
        <v>1155592.05</v>
      </c>
      <c r="F16" s="16">
        <f t="shared" ref="F16:F23" si="0">D16-E16</f>
        <v>-123065.05000000005</v>
      </c>
      <c r="G16" s="12">
        <f t="shared" ref="G16:G23" si="1">G15+F16</f>
        <v>-269485.05000000005</v>
      </c>
    </row>
    <row r="17" spans="2:7" x14ac:dyDescent="0.2">
      <c r="B17" s="4">
        <v>3</v>
      </c>
      <c r="C17" s="17">
        <v>43497</v>
      </c>
      <c r="D17" s="18">
        <f>716316-824-1976</f>
        <v>713516</v>
      </c>
      <c r="E17" s="19">
        <v>982909.28</v>
      </c>
      <c r="F17" s="20">
        <f t="shared" si="0"/>
        <v>-269393.28000000003</v>
      </c>
      <c r="G17" s="21">
        <f t="shared" si="1"/>
        <v>-538878.33000000007</v>
      </c>
    </row>
    <row r="18" spans="2:7" x14ac:dyDescent="0.2">
      <c r="B18" s="4">
        <v>4</v>
      </c>
      <c r="C18" s="17">
        <v>43525</v>
      </c>
      <c r="D18" s="18">
        <f>738028-820-5881</f>
        <v>731327</v>
      </c>
      <c r="E18" s="19">
        <v>660036.91</v>
      </c>
      <c r="F18" s="20">
        <f t="shared" si="0"/>
        <v>71290.089999999967</v>
      </c>
      <c r="G18" s="21">
        <f t="shared" si="1"/>
        <v>-467588.24000000011</v>
      </c>
    </row>
    <row r="19" spans="2:7" x14ac:dyDescent="0.2">
      <c r="B19" s="4">
        <v>5</v>
      </c>
      <c r="C19" s="17">
        <v>43556</v>
      </c>
      <c r="D19" s="18">
        <f>739720-1030-9065</f>
        <v>729625</v>
      </c>
      <c r="E19" s="19">
        <v>565183.03</v>
      </c>
      <c r="F19" s="20">
        <f t="shared" si="0"/>
        <v>164441.96999999997</v>
      </c>
      <c r="G19" s="21">
        <f t="shared" si="1"/>
        <v>-303146.27000000014</v>
      </c>
    </row>
    <row r="20" spans="2:7" x14ac:dyDescent="0.2">
      <c r="B20" s="4">
        <v>6</v>
      </c>
      <c r="C20" s="17">
        <v>43586</v>
      </c>
      <c r="D20" s="18">
        <f>861524-1067-9224</f>
        <v>851233</v>
      </c>
      <c r="E20" s="19">
        <v>753487.2</v>
      </c>
      <c r="F20" s="20">
        <f t="shared" si="0"/>
        <v>97745.800000000047</v>
      </c>
      <c r="G20" s="21">
        <f t="shared" si="1"/>
        <v>-205400.47000000009</v>
      </c>
    </row>
    <row r="21" spans="2:7" x14ac:dyDescent="0.2">
      <c r="B21" s="4">
        <v>7</v>
      </c>
      <c r="C21" s="17">
        <v>43617</v>
      </c>
      <c r="D21" s="18">
        <f>1121219-1281-9088</f>
        <v>1110850</v>
      </c>
      <c r="E21" s="19">
        <v>916562.19</v>
      </c>
      <c r="F21" s="22">
        <f t="shared" si="0"/>
        <v>194287.81000000006</v>
      </c>
      <c r="G21" s="23">
        <f t="shared" si="1"/>
        <v>-11112.660000000033</v>
      </c>
    </row>
    <row r="22" spans="2:7" x14ac:dyDescent="0.2">
      <c r="B22" s="24" t="s">
        <v>25</v>
      </c>
      <c r="C22" s="13">
        <v>43647</v>
      </c>
      <c r="D22" s="14">
        <f>1275555-1259-9043</f>
        <v>1265253</v>
      </c>
      <c r="E22" s="15">
        <v>1235834.03</v>
      </c>
      <c r="F22" s="16">
        <f t="shared" si="0"/>
        <v>29418.969999999972</v>
      </c>
      <c r="G22" s="12">
        <f t="shared" si="1"/>
        <v>18306.309999999939</v>
      </c>
    </row>
    <row r="23" spans="2:7" x14ac:dyDescent="0.2">
      <c r="B23" s="25" t="s">
        <v>26</v>
      </c>
      <c r="C23" s="26">
        <v>43678</v>
      </c>
      <c r="D23" s="27">
        <f>1201838-1223-2346</f>
        <v>1198269</v>
      </c>
      <c r="E23" s="28">
        <v>1220516.24</v>
      </c>
      <c r="F23" s="22">
        <f t="shared" si="0"/>
        <v>-22247.239999999991</v>
      </c>
      <c r="G23" s="23">
        <f t="shared" si="1"/>
        <v>-3940.9300000000512</v>
      </c>
    </row>
    <row r="24" spans="2:7" x14ac:dyDescent="0.2">
      <c r="B24" s="5"/>
      <c r="C24" s="29" t="s">
        <v>73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66</v>
      </c>
      <c r="D31" s="12">
        <f>-G12</f>
        <v>54855</v>
      </c>
      <c r="E31" s="12">
        <f>D63</f>
        <v>-54855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70</v>
      </c>
      <c r="D32" s="21">
        <f>-G13</f>
        <v>143471</v>
      </c>
      <c r="E32" s="21">
        <f>E63</f>
        <v>-95648</v>
      </c>
      <c r="F32" s="3"/>
      <c r="G32" s="21">
        <f>D32+E32</f>
        <v>47823</v>
      </c>
    </row>
    <row r="33" spans="2:7" x14ac:dyDescent="0.2">
      <c r="B33" s="33" t="s">
        <v>45</v>
      </c>
      <c r="C33" s="34" t="s">
        <v>74</v>
      </c>
      <c r="D33" s="23">
        <f>-G14</f>
        <v>-51906</v>
      </c>
      <c r="E33" s="23">
        <f>F63</f>
        <v>0</v>
      </c>
      <c r="F33" s="34"/>
      <c r="G33" s="23">
        <f>D33+E33</f>
        <v>-51906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-4083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-15195.660000000033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76</v>
      </c>
      <c r="D38" s="8"/>
      <c r="E38" s="8"/>
      <c r="F38" s="9"/>
      <c r="G38" s="41">
        <f>G36/6</f>
        <v>-2532.6100000000056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-146420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-4083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-150503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-15195.660000000033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135307.33999999997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-150503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67</v>
      </c>
      <c r="E56" s="5" t="s">
        <v>71</v>
      </c>
      <c r="F56" s="5" t="s">
        <v>75</v>
      </c>
    </row>
    <row r="57" spans="2:7" x14ac:dyDescent="0.2">
      <c r="C57" s="13">
        <v>43466</v>
      </c>
      <c r="D57" s="14">
        <v>-27427</v>
      </c>
      <c r="E57" s="14">
        <v>0</v>
      </c>
      <c r="F57" s="12">
        <v>0</v>
      </c>
    </row>
    <row r="58" spans="2:7" x14ac:dyDescent="0.2">
      <c r="C58" s="17">
        <v>43497</v>
      </c>
      <c r="D58" s="18">
        <v>-27428</v>
      </c>
      <c r="E58" s="18">
        <v>0</v>
      </c>
      <c r="F58" s="21">
        <v>0</v>
      </c>
    </row>
    <row r="59" spans="2:7" x14ac:dyDescent="0.2">
      <c r="C59" s="17">
        <v>43525</v>
      </c>
      <c r="D59" s="18">
        <v>0</v>
      </c>
      <c r="E59" s="18">
        <v>-23912</v>
      </c>
      <c r="F59" s="21">
        <v>0</v>
      </c>
    </row>
    <row r="60" spans="2:7" x14ac:dyDescent="0.2">
      <c r="C60" s="17">
        <v>43556</v>
      </c>
      <c r="D60" s="18">
        <v>0</v>
      </c>
      <c r="E60" s="18">
        <v>-23912</v>
      </c>
      <c r="F60" s="21">
        <v>0</v>
      </c>
    </row>
    <row r="61" spans="2:7" x14ac:dyDescent="0.2">
      <c r="C61" s="17">
        <v>43586</v>
      </c>
      <c r="D61" s="18">
        <v>0</v>
      </c>
      <c r="E61" s="18">
        <v>-23912</v>
      </c>
      <c r="F61" s="21">
        <v>0</v>
      </c>
    </row>
    <row r="62" spans="2:7" x14ac:dyDescent="0.2">
      <c r="C62" s="17">
        <v>43617</v>
      </c>
      <c r="D62" s="27">
        <v>0</v>
      </c>
      <c r="E62" s="27">
        <v>-23912</v>
      </c>
      <c r="F62" s="23">
        <v>0</v>
      </c>
    </row>
    <row r="63" spans="2:7" x14ac:dyDescent="0.2">
      <c r="C63" s="52" t="s">
        <v>63</v>
      </c>
      <c r="D63" s="41">
        <f>SUM(D57:D62)</f>
        <v>-54855</v>
      </c>
      <c r="E63" s="41">
        <f>SUM(E57:E62)</f>
        <v>-95648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Previous 2018-00075</vt:lpstr>
      <vt:lpstr>Previous 2018-00306</vt:lpstr>
      <vt:lpstr>Previous 2019-00171</vt:lpstr>
      <vt:lpstr>Current 2019-00380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2019-10-28T11:51:22Z</dcterms:created>
  <dcterms:modified xsi:type="dcterms:W3CDTF">2019-12-06T19:19:30Z</dcterms:modified>
</cp:coreProperties>
</file>