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19-00380 - 2 yr Review\DR1\Files for Uploading\Response 2\"/>
    </mc:Choice>
  </mc:AlternateContent>
  <bookViews>
    <workbookView xWindow="0" yWindow="0" windowWidth="22680" windowHeight="8070" activeTab="3"/>
  </bookViews>
  <sheets>
    <sheet name="Previous 2018-00075" sheetId="1" r:id="rId1"/>
    <sheet name="Previous 2018-00306" sheetId="2" r:id="rId2"/>
    <sheet name="Previous 2019-00171" sheetId="3" r:id="rId3"/>
    <sheet name="Current 2019-0038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33" i="4" s="1"/>
  <c r="E63" i="4"/>
  <c r="D63" i="4"/>
  <c r="G42" i="4"/>
  <c r="D33" i="4"/>
  <c r="E32" i="4"/>
  <c r="G32" i="4" s="1"/>
  <c r="D32" i="4"/>
  <c r="E31" i="4"/>
  <c r="D31" i="4"/>
  <c r="G31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F17" i="4"/>
  <c r="D17" i="4"/>
  <c r="D16" i="4"/>
  <c r="F16" i="4" s="1"/>
  <c r="G49" i="4" s="1"/>
  <c r="G15" i="4"/>
  <c r="G33" i="4" l="1"/>
  <c r="G34" i="4" s="1"/>
  <c r="G43" i="4" s="1"/>
  <c r="G45" i="4" s="1"/>
  <c r="G16" i="4"/>
  <c r="G17" i="4" s="1"/>
  <c r="G18" i="4" s="1"/>
  <c r="G19" i="4" s="1"/>
  <c r="G20" i="4" s="1"/>
  <c r="G21" i="4" s="1"/>
  <c r="G36" i="4" l="1"/>
  <c r="G22" i="4"/>
  <c r="G23" i="4" s="1"/>
  <c r="G38" i="4" l="1"/>
  <c r="G47" i="4"/>
  <c r="G51" i="4" s="1"/>
  <c r="E61" i="3" l="1"/>
  <c r="E31" i="3" s="1"/>
  <c r="D61" i="3"/>
  <c r="E30" i="3" s="1"/>
  <c r="D31" i="3"/>
  <c r="D30" i="3"/>
  <c r="D22" i="3"/>
  <c r="F22" i="3" s="1"/>
  <c r="D21" i="3"/>
  <c r="F21" i="3" s="1"/>
  <c r="D20" i="3"/>
  <c r="F20" i="3" s="1"/>
  <c r="F19" i="3"/>
  <c r="D19" i="3"/>
  <c r="D18" i="3"/>
  <c r="F18" i="3" s="1"/>
  <c r="F17" i="3"/>
  <c r="D17" i="3"/>
  <c r="D16" i="3"/>
  <c r="F16" i="3" s="1"/>
  <c r="D15" i="3"/>
  <c r="F15" i="3" s="1"/>
  <c r="G14" i="3"/>
  <c r="G40" i="3" s="1"/>
  <c r="G47" i="3" l="1"/>
  <c r="G30" i="3"/>
  <c r="G31" i="3"/>
  <c r="G15" i="3"/>
  <c r="G16" i="3" s="1"/>
  <c r="G17" i="3" s="1"/>
  <c r="G18" i="3" s="1"/>
  <c r="G19" i="3" s="1"/>
  <c r="G20" i="3" s="1"/>
  <c r="G21" i="3" l="1"/>
  <c r="G22" i="3" s="1"/>
  <c r="G32" i="3"/>
  <c r="G41" i="3" s="1"/>
  <c r="G43" i="3" s="1"/>
  <c r="G34" i="3" l="1"/>
  <c r="G36" i="3" l="1"/>
  <c r="G45" i="3"/>
  <c r="G49" i="3" s="1"/>
  <c r="E61" i="2" l="1"/>
  <c r="E31" i="2" s="1"/>
  <c r="D61" i="2"/>
  <c r="E30" i="2" s="1"/>
  <c r="G40" i="2"/>
  <c r="D31" i="2"/>
  <c r="G31" i="2" s="1"/>
  <c r="D30" i="2"/>
  <c r="D22" i="2"/>
  <c r="F22" i="2" s="1"/>
  <c r="D21" i="2"/>
  <c r="F21" i="2" s="1"/>
  <c r="D20" i="2"/>
  <c r="F20" i="2" s="1"/>
  <c r="F19" i="2"/>
  <c r="D19" i="2"/>
  <c r="E18" i="2"/>
  <c r="D18" i="2"/>
  <c r="F18" i="2" s="1"/>
  <c r="D17" i="2"/>
  <c r="F17" i="2" s="1"/>
  <c r="D16" i="2"/>
  <c r="F16" i="2" s="1"/>
  <c r="D15" i="2"/>
  <c r="F15" i="2" s="1"/>
  <c r="G14" i="2"/>
  <c r="G43" i="2" l="1"/>
  <c r="G47" i="2"/>
  <c r="G15" i="2"/>
  <c r="G16" i="2" s="1"/>
  <c r="G17" i="2" s="1"/>
  <c r="G18" i="2" s="1"/>
  <c r="G19" i="2" s="1"/>
  <c r="G20" i="2" s="1"/>
  <c r="G30" i="2"/>
  <c r="G32" i="2" s="1"/>
  <c r="G41" i="2" s="1"/>
  <c r="G21" i="2" l="1"/>
  <c r="G22" i="2" s="1"/>
  <c r="G34" i="2"/>
  <c r="G36" i="2" l="1"/>
  <c r="G45" i="2"/>
  <c r="G49" i="2" s="1"/>
  <c r="F63" i="1" l="1"/>
  <c r="E33" i="1" s="1"/>
  <c r="G33" i="1" s="1"/>
  <c r="E63" i="1"/>
  <c r="E32" i="1" s="1"/>
  <c r="D63" i="1"/>
  <c r="G42" i="1"/>
  <c r="D33" i="1"/>
  <c r="D32" i="1"/>
  <c r="G32" i="1" s="1"/>
  <c r="E31" i="1"/>
  <c r="G31" i="1" s="1"/>
  <c r="D31" i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F16" i="1"/>
  <c r="G49" i="1" s="1"/>
  <c r="D16" i="1"/>
  <c r="G15" i="1"/>
  <c r="G34" i="1" l="1"/>
  <c r="G43" i="1" s="1"/>
  <c r="G45" i="1"/>
  <c r="G16" i="1"/>
  <c r="G17" i="1" s="1"/>
  <c r="G18" i="1" s="1"/>
  <c r="G19" i="1" s="1"/>
  <c r="G20" i="1" s="1"/>
  <c r="G21" i="1" s="1"/>
  <c r="G22" i="1" l="1"/>
  <c r="G23" i="1" s="1"/>
  <c r="G36" i="1"/>
  <c r="G47" i="1" l="1"/>
  <c r="G51" i="1" s="1"/>
  <c r="G38" i="1"/>
</calcChain>
</file>

<file path=xl/sharedStrings.xml><?xml version="1.0" encoding="utf-8"?>
<sst xmlns="http://schemas.openxmlformats.org/spreadsheetml/2006/main" count="268" uniqueCount="78">
  <si>
    <t>Nolin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</si>
  <si>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</si>
  <si>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</si>
  <si>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</si>
  <si>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</si>
  <si>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</si>
  <si>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</si>
  <si>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</si>
  <si>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</si>
  <si>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</si>
  <si>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</si>
  <si>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</si>
  <si>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</si>
  <si>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</si>
  <si>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</si>
  <si>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</si>
  <si>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</si>
  <si>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</si>
  <si>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2016-00335 (Over)/Under-Recovery</t>
  </si>
  <si>
    <t>1b</t>
  </si>
  <si>
    <t>From Case No. 2017-00071 (Over)/Under-Recovery</t>
  </si>
  <si>
    <t>1c</t>
  </si>
  <si>
    <t>From Case No. 2017-00326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</si>
  <si>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</si>
  <si>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</si>
  <si>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</si>
  <si>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</si>
  <si>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2017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</si>
  <si>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</si>
  <si>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</si>
  <si>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</si>
  <si>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</si>
  <si>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</si>
  <si>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</si>
  <si>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</si>
  <si>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</si>
  <si>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</si>
  <si>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</si>
  <si>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</si>
  <si>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</si>
  <si>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</si>
  <si>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</si>
  <si>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2016-00335 Recovery</t>
  </si>
  <si>
    <t>8b</t>
  </si>
  <si>
    <t>Case No. 2017-00071 Recovery</t>
  </si>
  <si>
    <t>8c</t>
  </si>
  <si>
    <t>Case No. 2017-00326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</si>
  <si>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</si>
  <si>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</si>
  <si>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</si>
  <si>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Monthly recovery (per month for six months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</si>
  <si>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</si>
  <si>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</si>
  <si>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</si>
  <si>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</si>
  <si>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</si>
  <si>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</si>
  <si>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</si>
  <si>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</si>
  <si>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</si>
  <si>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2016-00335</t>
  </si>
  <si>
    <t>2017-00071</t>
  </si>
  <si>
    <t>2017-00326</t>
  </si>
  <si>
    <t xml:space="preserve">Totals  </t>
  </si>
  <si>
    <t>From Case No. 2018-00075 (Over)/Under-Recovery</t>
  </si>
  <si>
    <t>Less Adjustment for Order amounts remaining to be amortized at end of review period June 2018</t>
  </si>
  <si>
    <t>Case No. 2018-00075 Recovery</t>
  </si>
  <si>
    <t>Cumulative six month (Over)/Under-Recovery [Cumulative net of remaining Case amortizations (Ln 7&amp;8c)]</t>
  </si>
  <si>
    <t>2018-00075</t>
  </si>
  <si>
    <t>From Case No. 2018-00306 (Over)/Under-Recovery</t>
  </si>
  <si>
    <t>Less Adjustment for Order amounts remaining to be amortized at end of review period December 2018</t>
  </si>
  <si>
    <t>Case No. 2018-00306 Recovery</t>
  </si>
  <si>
    <t>2018-00306</t>
  </si>
  <si>
    <t>From Case No. 2019-00171 (Over)/Under-Recovery</t>
  </si>
  <si>
    <t>Less Adjustment for Order amounts remaining to be amortized at end of review period June 2019</t>
  </si>
  <si>
    <t>Case No. 2019-00171 Recovery</t>
  </si>
  <si>
    <t>2019-00171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</si>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</sst>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3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7" xfId="0" applyNumberFormat="1" applyFill="1" applyBorder="1"/>
    <xf numFmtId="5" fontId="0" fillId="0" borderId="1" xfId="0" applyNumberFormat="1" applyFill="1" applyBorder="1"/>
    <xf numFmtId="5" fontId="0" fillId="0" borderId="1" xfId="0" applyNumberFormat="1" applyBorder="1"/>
    <xf numFmtId="164" fontId="0" fillId="0" borderId="8" xfId="0" applyNumberFormat="1" applyBorder="1" applyAlignment="1">
      <alignment horizontal="right"/>
    </xf>
    <xf numFmtId="5" fontId="0" fillId="0" borderId="8" xfId="0" applyNumberFormat="1" applyFill="1" applyBorder="1"/>
    <xf numFmtId="5" fontId="0" fillId="0" borderId="14" xfId="0" applyNumberFormat="1" applyFill="1" applyBorder="1"/>
    <xf numFmtId="5" fontId="0" fillId="0" borderId="14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5" fontId="0" fillId="0" borderId="9" xfId="0" applyNumberFormat="1" applyFill="1" applyBorder="1"/>
    <xf numFmtId="5" fontId="0" fillId="0" borderId="4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5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/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7" t="s">
        <v>0</v>
      </c>
      <c r="C3" s="58"/>
      <c r="D3" s="58"/>
      <c r="E3" s="58"/>
      <c r="F3" s="58"/>
      <c r="G3" s="59"/>
    </row>
    <row r="4" spans="2:7" x14ac:dyDescent="0.2">
      <c r="B4" s="60"/>
      <c r="C4" s="61"/>
      <c r="D4" s="61"/>
      <c r="E4" s="61"/>
      <c r="F4" s="61"/>
      <c r="G4" s="62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3" t="s">
        <v>16</v>
      </c>
      <c r="D11" s="64"/>
      <c r="E11" s="64"/>
      <c r="F11" s="64"/>
      <c r="G11" s="65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8048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7617</v>
      </c>
    </row>
    <row r="14" spans="2:7" x14ac:dyDescent="0.2">
      <c r="B14" s="4" t="s">
        <v>21</v>
      </c>
      <c r="C14" s="8" t="s">
        <v>22</v>
      </c>
      <c r="D14" s="8"/>
      <c r="E14" s="8"/>
      <c r="F14" s="9"/>
      <c r="G14" s="10">
        <v>3188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18853</v>
      </c>
    </row>
    <row r="16" spans="2:7" x14ac:dyDescent="0.2">
      <c r="B16" s="4">
        <v>2</v>
      </c>
      <c r="C16" s="13">
        <v>42917</v>
      </c>
      <c r="D16" s="14">
        <f>726866-0</f>
        <v>726866</v>
      </c>
      <c r="E16" s="15">
        <v>791633.65</v>
      </c>
      <c r="F16" s="16">
        <f t="shared" ref="F16:F23" si="0">D16-E16</f>
        <v>-64767.650000000023</v>
      </c>
      <c r="G16" s="12">
        <f>G15+F16</f>
        <v>-45914.650000000023</v>
      </c>
    </row>
    <row r="17" spans="2:7" x14ac:dyDescent="0.2">
      <c r="B17" s="4">
        <v>3</v>
      </c>
      <c r="C17" s="17">
        <v>42948</v>
      </c>
      <c r="D17" s="18">
        <f>662529-0</f>
        <v>662529</v>
      </c>
      <c r="E17" s="19">
        <v>696136.46</v>
      </c>
      <c r="F17" s="20">
        <f t="shared" si="0"/>
        <v>-33607.459999999963</v>
      </c>
      <c r="G17" s="21">
        <f t="shared" ref="G17:G23" si="1">G16+F17</f>
        <v>-79522.109999999986</v>
      </c>
    </row>
    <row r="18" spans="2:7" x14ac:dyDescent="0.2">
      <c r="B18" s="4">
        <v>4</v>
      </c>
      <c r="C18" s="17">
        <v>42979</v>
      </c>
      <c r="D18" s="18">
        <f>483754-0</f>
        <v>483754</v>
      </c>
      <c r="E18" s="19">
        <v>545152.63</v>
      </c>
      <c r="F18" s="20">
        <f t="shared" si="0"/>
        <v>-61398.630000000005</v>
      </c>
      <c r="G18" s="21">
        <f t="shared" si="1"/>
        <v>-140920.74</v>
      </c>
    </row>
    <row r="19" spans="2:7" x14ac:dyDescent="0.2">
      <c r="B19" s="4">
        <v>5</v>
      </c>
      <c r="C19" s="17">
        <v>43009</v>
      </c>
      <c r="D19" s="18">
        <f>547305-0</f>
        <v>547305</v>
      </c>
      <c r="E19" s="19">
        <v>567553.52</v>
      </c>
      <c r="F19" s="20">
        <f t="shared" si="0"/>
        <v>-20248.520000000019</v>
      </c>
      <c r="G19" s="21">
        <f t="shared" si="1"/>
        <v>-161169.26</v>
      </c>
    </row>
    <row r="20" spans="2:7" x14ac:dyDescent="0.2">
      <c r="B20" s="4">
        <v>6</v>
      </c>
      <c r="C20" s="17">
        <v>43040</v>
      </c>
      <c r="D20" s="18">
        <f>709628-0</f>
        <v>709628</v>
      </c>
      <c r="E20" s="19">
        <v>814446.05</v>
      </c>
      <c r="F20" s="20">
        <f t="shared" si="0"/>
        <v>-104818.05000000005</v>
      </c>
      <c r="G20" s="21">
        <f t="shared" si="1"/>
        <v>-265987.31000000006</v>
      </c>
    </row>
    <row r="21" spans="2:7" x14ac:dyDescent="0.2">
      <c r="B21" s="4">
        <v>7</v>
      </c>
      <c r="C21" s="17">
        <v>43070</v>
      </c>
      <c r="D21" s="18">
        <f>823059-0</f>
        <v>823059</v>
      </c>
      <c r="E21" s="19">
        <v>902689.98</v>
      </c>
      <c r="F21" s="22">
        <f t="shared" si="0"/>
        <v>-79630.979999999981</v>
      </c>
      <c r="G21" s="23">
        <f t="shared" si="1"/>
        <v>-345618.29000000004</v>
      </c>
    </row>
    <row r="22" spans="2:7" x14ac:dyDescent="0.2">
      <c r="B22" s="24" t="s">
        <v>25</v>
      </c>
      <c r="C22" s="13">
        <v>43101</v>
      </c>
      <c r="D22" s="14">
        <f>911260-0</f>
        <v>911260</v>
      </c>
      <c r="E22" s="15">
        <v>907827.57</v>
      </c>
      <c r="F22" s="16">
        <f t="shared" si="0"/>
        <v>3432.4300000000512</v>
      </c>
      <c r="G22" s="12">
        <f t="shared" si="1"/>
        <v>-342185.86</v>
      </c>
    </row>
    <row r="23" spans="2:7" x14ac:dyDescent="0.2">
      <c r="B23" s="25" t="s">
        <v>26</v>
      </c>
      <c r="C23" s="26">
        <v>43132</v>
      </c>
      <c r="D23" s="27">
        <f>474581-0</f>
        <v>474581</v>
      </c>
      <c r="E23" s="28">
        <v>445264.79</v>
      </c>
      <c r="F23" s="22">
        <f t="shared" si="0"/>
        <v>29316.210000000021</v>
      </c>
      <c r="G23" s="23">
        <f t="shared" si="1"/>
        <v>-312869.64999999997</v>
      </c>
    </row>
    <row r="24" spans="2:7" x14ac:dyDescent="0.2">
      <c r="B24" s="5"/>
      <c r="C24" s="29" t="s">
        <v>27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42</v>
      </c>
      <c r="D31" s="12">
        <f>-G12</f>
        <v>-8048</v>
      </c>
      <c r="E31" s="12">
        <f>D63</f>
        <v>8048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44</v>
      </c>
      <c r="D32" s="21">
        <f>-G13</f>
        <v>-7617</v>
      </c>
      <c r="E32" s="21">
        <f>E63</f>
        <v>7617</v>
      </c>
      <c r="F32" s="3"/>
      <c r="G32" s="21">
        <f>D32+E32</f>
        <v>0</v>
      </c>
    </row>
    <row r="33" spans="2:7" x14ac:dyDescent="0.2">
      <c r="B33" s="33" t="s">
        <v>45</v>
      </c>
      <c r="C33" s="34" t="s">
        <v>46</v>
      </c>
      <c r="D33" s="23">
        <f>-G14</f>
        <v>-3188</v>
      </c>
      <c r="E33" s="23">
        <f>F63</f>
        <v>0</v>
      </c>
      <c r="F33" s="34"/>
      <c r="G33" s="23">
        <f>D33+E33</f>
        <v>-3188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-3188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-348806.29000000004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-58134.381666666675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18853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-3188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15665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-348806.29000000004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-364471.29000000004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15665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60</v>
      </c>
      <c r="E56" s="5" t="s">
        <v>61</v>
      </c>
      <c r="F56" s="5" t="s">
        <v>62</v>
      </c>
    </row>
    <row r="57" spans="2:7" x14ac:dyDescent="0.2">
      <c r="C57" s="13">
        <v>42917</v>
      </c>
      <c r="D57" s="14">
        <v>2012</v>
      </c>
      <c r="E57" s="14">
        <v>1270</v>
      </c>
      <c r="F57" s="12">
        <v>0</v>
      </c>
    </row>
    <row r="58" spans="2:7" x14ac:dyDescent="0.2">
      <c r="C58" s="17">
        <v>42948</v>
      </c>
      <c r="D58" s="18">
        <v>2012</v>
      </c>
      <c r="E58" s="18">
        <v>1270</v>
      </c>
      <c r="F58" s="21">
        <v>0</v>
      </c>
    </row>
    <row r="59" spans="2:7" x14ac:dyDescent="0.2">
      <c r="C59" s="17">
        <v>42979</v>
      </c>
      <c r="D59" s="18">
        <v>2012</v>
      </c>
      <c r="E59" s="18">
        <v>1270</v>
      </c>
      <c r="F59" s="21">
        <v>0</v>
      </c>
    </row>
    <row r="60" spans="2:7" x14ac:dyDescent="0.2">
      <c r="C60" s="17">
        <v>43009</v>
      </c>
      <c r="D60" s="18">
        <v>2012</v>
      </c>
      <c r="E60" s="18">
        <v>1270</v>
      </c>
      <c r="F60" s="21">
        <v>0</v>
      </c>
    </row>
    <row r="61" spans="2:7" x14ac:dyDescent="0.2">
      <c r="C61" s="17">
        <v>43040</v>
      </c>
      <c r="D61" s="18">
        <v>0</v>
      </c>
      <c r="E61" s="18">
        <v>1270</v>
      </c>
      <c r="F61" s="21">
        <v>0</v>
      </c>
    </row>
    <row r="62" spans="2:7" x14ac:dyDescent="0.2">
      <c r="C62" s="26">
        <v>43070</v>
      </c>
      <c r="D62" s="27">
        <v>0</v>
      </c>
      <c r="E62" s="27">
        <v>1267</v>
      </c>
      <c r="F62" s="23">
        <v>0</v>
      </c>
    </row>
    <row r="63" spans="2:7" x14ac:dyDescent="0.2">
      <c r="C63" s="52" t="s">
        <v>63</v>
      </c>
      <c r="D63" s="41">
        <f>SUM(D57:D62)</f>
        <v>8048</v>
      </c>
      <c r="E63" s="41">
        <f>SUM(E57:E62)</f>
        <v>7617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7" t="s">
        <v>0</v>
      </c>
      <c r="C3" s="58"/>
      <c r="D3" s="58"/>
      <c r="E3" s="58"/>
      <c r="F3" s="58"/>
      <c r="G3" s="59"/>
    </row>
    <row r="4" spans="2:7" x14ac:dyDescent="0.2">
      <c r="B4" s="60"/>
      <c r="C4" s="61"/>
      <c r="D4" s="61"/>
      <c r="E4" s="61"/>
      <c r="F4" s="61"/>
      <c r="G4" s="62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3" t="s">
        <v>16</v>
      </c>
      <c r="D11" s="64"/>
      <c r="E11" s="64"/>
      <c r="F11" s="64"/>
      <c r="G11" s="65"/>
    </row>
    <row r="12" spans="2:7" x14ac:dyDescent="0.2">
      <c r="B12" s="2" t="s">
        <v>17</v>
      </c>
      <c r="C12" s="8" t="s">
        <v>22</v>
      </c>
      <c r="D12" s="8"/>
      <c r="E12" s="8"/>
      <c r="F12" s="9"/>
      <c r="G12" s="10">
        <v>3188</v>
      </c>
    </row>
    <row r="13" spans="2:7" x14ac:dyDescent="0.2">
      <c r="B13" s="4" t="s">
        <v>19</v>
      </c>
      <c r="C13" s="8" t="s">
        <v>64</v>
      </c>
      <c r="D13" s="8"/>
      <c r="E13" s="8"/>
      <c r="F13" s="9"/>
      <c r="G13" s="10">
        <v>-69207</v>
      </c>
    </row>
    <row r="14" spans="2:7" x14ac:dyDescent="0.2">
      <c r="B14" s="5" t="s">
        <v>21</v>
      </c>
      <c r="C14" s="8" t="s">
        <v>24</v>
      </c>
      <c r="D14" s="8"/>
      <c r="E14" s="8"/>
      <c r="F14" s="11"/>
      <c r="G14" s="12">
        <f>G12+G13</f>
        <v>-66019</v>
      </c>
    </row>
    <row r="15" spans="2:7" x14ac:dyDescent="0.2">
      <c r="B15" s="4">
        <v>2</v>
      </c>
      <c r="C15" s="13">
        <v>43101</v>
      </c>
      <c r="D15" s="14">
        <f>911260-0</f>
        <v>911260</v>
      </c>
      <c r="E15" s="15">
        <v>907827.57</v>
      </c>
      <c r="F15" s="16">
        <f t="shared" ref="F15:F22" si="0">D15-E15</f>
        <v>3432.4300000000512</v>
      </c>
      <c r="G15" s="12">
        <f t="shared" ref="G15:G22" si="1">G14+F15</f>
        <v>-62586.569999999949</v>
      </c>
    </row>
    <row r="16" spans="2:7" x14ac:dyDescent="0.2">
      <c r="B16" s="4">
        <v>3</v>
      </c>
      <c r="C16" s="17">
        <v>43132</v>
      </c>
      <c r="D16" s="18">
        <f>474581-0</f>
        <v>474581</v>
      </c>
      <c r="E16" s="19">
        <v>445264.79</v>
      </c>
      <c r="F16" s="20">
        <f t="shared" si="0"/>
        <v>29316.210000000021</v>
      </c>
      <c r="G16" s="21">
        <f t="shared" si="1"/>
        <v>-33270.359999999928</v>
      </c>
    </row>
    <row r="17" spans="2:7" x14ac:dyDescent="0.2">
      <c r="B17" s="4">
        <v>4</v>
      </c>
      <c r="C17" s="17">
        <v>43160</v>
      </c>
      <c r="D17" s="18">
        <f>287314-0</f>
        <v>287314</v>
      </c>
      <c r="E17" s="19">
        <v>312475.89</v>
      </c>
      <c r="F17" s="20">
        <f t="shared" si="0"/>
        <v>-25161.890000000014</v>
      </c>
      <c r="G17" s="21">
        <f t="shared" si="1"/>
        <v>-58432.249999999942</v>
      </c>
    </row>
    <row r="18" spans="2:7" x14ac:dyDescent="0.2">
      <c r="B18" s="4">
        <v>5</v>
      </c>
      <c r="C18" s="17">
        <v>43191</v>
      </c>
      <c r="D18" s="18">
        <f>447269-0</f>
        <v>447269</v>
      </c>
      <c r="E18" s="19">
        <f>467957.71</f>
        <v>467957.71</v>
      </c>
      <c r="F18" s="20">
        <f t="shared" si="0"/>
        <v>-20688.710000000021</v>
      </c>
      <c r="G18" s="21">
        <f t="shared" si="1"/>
        <v>-79120.959999999963</v>
      </c>
    </row>
    <row r="19" spans="2:7" x14ac:dyDescent="0.2">
      <c r="B19" s="4">
        <v>6</v>
      </c>
      <c r="C19" s="17">
        <v>43221</v>
      </c>
      <c r="D19" s="18">
        <f>521640-0</f>
        <v>521640</v>
      </c>
      <c r="E19" s="19">
        <v>540763.79</v>
      </c>
      <c r="F19" s="20">
        <f t="shared" si="0"/>
        <v>-19123.790000000037</v>
      </c>
      <c r="G19" s="21">
        <f t="shared" si="1"/>
        <v>-98244.75</v>
      </c>
    </row>
    <row r="20" spans="2:7" x14ac:dyDescent="0.2">
      <c r="B20" s="4">
        <v>7</v>
      </c>
      <c r="C20" s="17">
        <v>43252</v>
      </c>
      <c r="D20" s="18">
        <f>624286-0</f>
        <v>624286</v>
      </c>
      <c r="E20" s="19">
        <v>651300.38</v>
      </c>
      <c r="F20" s="22">
        <f t="shared" si="0"/>
        <v>-27014.380000000005</v>
      </c>
      <c r="G20" s="23">
        <f t="shared" si="1"/>
        <v>-125259.13</v>
      </c>
    </row>
    <row r="21" spans="2:7" x14ac:dyDescent="0.2">
      <c r="B21" s="24" t="s">
        <v>25</v>
      </c>
      <c r="C21" s="13">
        <v>43282</v>
      </c>
      <c r="D21" s="14">
        <f>592489-0</f>
        <v>592489</v>
      </c>
      <c r="E21" s="15">
        <v>644308.19999999995</v>
      </c>
      <c r="F21" s="16">
        <f t="shared" si="0"/>
        <v>-51819.199999999953</v>
      </c>
      <c r="G21" s="12">
        <f t="shared" si="1"/>
        <v>-177078.32999999996</v>
      </c>
    </row>
    <row r="22" spans="2:7" x14ac:dyDescent="0.2">
      <c r="B22" s="25" t="s">
        <v>26</v>
      </c>
      <c r="C22" s="26">
        <v>43313</v>
      </c>
      <c r="D22" s="27">
        <f>524709-0</f>
        <v>524709</v>
      </c>
      <c r="E22" s="28">
        <v>513554.78</v>
      </c>
      <c r="F22" s="22">
        <f t="shared" si="0"/>
        <v>11154.219999999972</v>
      </c>
      <c r="G22" s="23">
        <f t="shared" si="1"/>
        <v>-165924.10999999999</v>
      </c>
    </row>
    <row r="23" spans="2:7" x14ac:dyDescent="0.2">
      <c r="B23" s="5"/>
      <c r="C23" s="29" t="s">
        <v>65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28</v>
      </c>
      <c r="E25" s="4" t="s">
        <v>29</v>
      </c>
      <c r="F25" s="3"/>
      <c r="G25" s="21"/>
    </row>
    <row r="26" spans="2:7" x14ac:dyDescent="0.2">
      <c r="B26" s="4">
        <v>8</v>
      </c>
      <c r="C26" s="3"/>
      <c r="D26" s="4" t="s">
        <v>30</v>
      </c>
      <c r="E26" s="4" t="s">
        <v>31</v>
      </c>
      <c r="F26" s="3"/>
      <c r="G26" s="32" t="s">
        <v>28</v>
      </c>
    </row>
    <row r="27" spans="2:7" x14ac:dyDescent="0.2">
      <c r="B27" s="4"/>
      <c r="C27" s="3"/>
      <c r="D27" s="4" t="s">
        <v>32</v>
      </c>
      <c r="E27" s="4" t="s">
        <v>33</v>
      </c>
      <c r="F27" s="3"/>
      <c r="G27" s="32" t="s">
        <v>34</v>
      </c>
    </row>
    <row r="28" spans="2:7" x14ac:dyDescent="0.2">
      <c r="B28" s="4"/>
      <c r="C28" s="3"/>
      <c r="D28" s="4" t="s">
        <v>35</v>
      </c>
      <c r="E28" s="4" t="s">
        <v>36</v>
      </c>
      <c r="F28" s="3"/>
      <c r="G28" s="32" t="s">
        <v>37</v>
      </c>
    </row>
    <row r="29" spans="2:7" x14ac:dyDescent="0.2">
      <c r="B29" s="5"/>
      <c r="C29" s="3"/>
      <c r="D29" s="4" t="s">
        <v>38</v>
      </c>
      <c r="E29" s="4" t="s">
        <v>39</v>
      </c>
      <c r="F29" s="3"/>
      <c r="G29" s="32" t="s">
        <v>40</v>
      </c>
    </row>
    <row r="30" spans="2:7" x14ac:dyDescent="0.2">
      <c r="B30" s="24" t="s">
        <v>41</v>
      </c>
      <c r="C30" s="1" t="s">
        <v>46</v>
      </c>
      <c r="D30" s="12">
        <f>-G12</f>
        <v>-3188</v>
      </c>
      <c r="E30" s="12">
        <f>D61</f>
        <v>3188</v>
      </c>
      <c r="F30" s="1"/>
      <c r="G30" s="12">
        <f>D30+E30</f>
        <v>0</v>
      </c>
    </row>
    <row r="31" spans="2:7" x14ac:dyDescent="0.2">
      <c r="B31" s="33" t="s">
        <v>43</v>
      </c>
      <c r="C31" s="3" t="s">
        <v>66</v>
      </c>
      <c r="D31" s="21">
        <f>-G13</f>
        <v>69207</v>
      </c>
      <c r="E31" s="21">
        <f>E61</f>
        <v>0</v>
      </c>
      <c r="F31" s="3"/>
      <c r="G31" s="21">
        <f>D31+E31</f>
        <v>69207</v>
      </c>
    </row>
    <row r="32" spans="2:7" x14ac:dyDescent="0.2">
      <c r="B32" s="5" t="s">
        <v>45</v>
      </c>
      <c r="C32" s="53"/>
      <c r="D32" s="54"/>
      <c r="E32" s="54"/>
      <c r="F32" s="55" t="s">
        <v>48</v>
      </c>
      <c r="G32" s="41">
        <f>G30+G31</f>
        <v>69207</v>
      </c>
    </row>
    <row r="33" spans="2:7" x14ac:dyDescent="0.2">
      <c r="B33" s="38"/>
      <c r="G33" s="39"/>
    </row>
    <row r="34" spans="2:7" x14ac:dyDescent="0.2">
      <c r="B34" s="6">
        <v>9</v>
      </c>
      <c r="C34" s="40" t="s">
        <v>67</v>
      </c>
      <c r="D34" s="8"/>
      <c r="E34" s="8"/>
      <c r="F34" s="9"/>
      <c r="G34" s="41">
        <f>G20+G32</f>
        <v>-56052.130000000005</v>
      </c>
    </row>
    <row r="35" spans="2:7" x14ac:dyDescent="0.2">
      <c r="B35" s="38"/>
      <c r="G35" s="39"/>
    </row>
    <row r="36" spans="2:7" x14ac:dyDescent="0.2">
      <c r="B36" s="6">
        <v>10</v>
      </c>
      <c r="C36" s="40" t="s">
        <v>50</v>
      </c>
      <c r="D36" s="8"/>
      <c r="E36" s="8"/>
      <c r="F36" s="9"/>
      <c r="G36" s="41">
        <f>G34/6</f>
        <v>-9342.0216666666674</v>
      </c>
    </row>
    <row r="38" spans="2:7" x14ac:dyDescent="0.2">
      <c r="B38" s="1"/>
      <c r="C38" s="42" t="s">
        <v>51</v>
      </c>
      <c r="D38" s="43"/>
      <c r="E38" s="43"/>
      <c r="F38" s="43"/>
      <c r="G38" s="44"/>
    </row>
    <row r="39" spans="2:7" x14ac:dyDescent="0.2">
      <c r="B39" s="1"/>
      <c r="C39" s="45"/>
      <c r="D39" s="45"/>
      <c r="E39" s="45"/>
      <c r="F39" s="45"/>
      <c r="G39" s="11"/>
    </row>
    <row r="40" spans="2:7" x14ac:dyDescent="0.2">
      <c r="B40" s="4">
        <v>11</v>
      </c>
      <c r="C40" s="46" t="s">
        <v>52</v>
      </c>
      <c r="D40" s="46"/>
      <c r="E40" s="46"/>
      <c r="F40" s="46"/>
      <c r="G40" s="47">
        <f>G14</f>
        <v>-66019</v>
      </c>
    </row>
    <row r="41" spans="2:7" x14ac:dyDescent="0.2">
      <c r="B41" s="4">
        <v>12</v>
      </c>
      <c r="C41" s="46" t="s">
        <v>53</v>
      </c>
      <c r="D41" s="46"/>
      <c r="E41" s="46"/>
      <c r="F41" s="46"/>
      <c r="G41" s="48">
        <f>G32</f>
        <v>69207</v>
      </c>
    </row>
    <row r="42" spans="2:7" x14ac:dyDescent="0.2">
      <c r="B42" s="4"/>
      <c r="C42" s="46"/>
      <c r="D42" s="46"/>
      <c r="E42" s="46"/>
      <c r="F42" s="46"/>
      <c r="G42" s="47"/>
    </row>
    <row r="43" spans="2:7" ht="15" thickBot="1" x14ac:dyDescent="0.25">
      <c r="B43" s="4">
        <v>13</v>
      </c>
      <c r="C43" s="46" t="s">
        <v>54</v>
      </c>
      <c r="D43" s="46"/>
      <c r="E43" s="46"/>
      <c r="F43" s="46"/>
      <c r="G43" s="49">
        <f>G40+G41</f>
        <v>3188</v>
      </c>
    </row>
    <row r="44" spans="2:7" ht="15" thickTop="1" x14ac:dyDescent="0.2">
      <c r="B44" s="4"/>
      <c r="C44" s="46"/>
      <c r="D44" s="46"/>
      <c r="E44" s="46"/>
      <c r="F44" s="46"/>
      <c r="G44" s="47"/>
    </row>
    <row r="45" spans="2:7" x14ac:dyDescent="0.2">
      <c r="B45" s="4">
        <v>14</v>
      </c>
      <c r="C45" s="46" t="s">
        <v>55</v>
      </c>
      <c r="D45" s="46"/>
      <c r="E45" s="46"/>
      <c r="F45" s="46"/>
      <c r="G45" s="47">
        <f>G34</f>
        <v>-56052.130000000005</v>
      </c>
    </row>
    <row r="46" spans="2:7" x14ac:dyDescent="0.2">
      <c r="B46" s="4"/>
      <c r="C46" s="46"/>
      <c r="D46" s="46"/>
      <c r="E46" s="46"/>
      <c r="F46" s="46"/>
      <c r="G46" s="47"/>
    </row>
    <row r="47" spans="2:7" x14ac:dyDescent="0.2">
      <c r="B47" s="4">
        <v>15</v>
      </c>
      <c r="C47" s="46" t="s">
        <v>56</v>
      </c>
      <c r="D47" s="46"/>
      <c r="E47" s="46"/>
      <c r="F47" s="46"/>
      <c r="G47" s="48">
        <f>SUM(F15:F20)</f>
        <v>-59240.130000000005</v>
      </c>
    </row>
    <row r="48" spans="2:7" x14ac:dyDescent="0.2">
      <c r="B48" s="4"/>
      <c r="C48" s="46"/>
      <c r="D48" s="46"/>
      <c r="E48" s="46"/>
      <c r="F48" s="46"/>
      <c r="G48" s="47"/>
    </row>
    <row r="49" spans="2:7" ht="15" thickBot="1" x14ac:dyDescent="0.25">
      <c r="B49" s="4">
        <v>16</v>
      </c>
      <c r="C49" s="46" t="s">
        <v>57</v>
      </c>
      <c r="D49" s="46"/>
      <c r="E49" s="46"/>
      <c r="F49" s="46"/>
      <c r="G49" s="49">
        <f>G45-G47</f>
        <v>3188</v>
      </c>
    </row>
    <row r="50" spans="2:7" ht="15" thickTop="1" x14ac:dyDescent="0.2">
      <c r="B50" s="34"/>
      <c r="C50" s="50"/>
      <c r="D50" s="50"/>
      <c r="E50" s="50"/>
      <c r="F50" s="50"/>
      <c r="G50" s="51"/>
    </row>
    <row r="52" spans="2:7" x14ac:dyDescent="0.2">
      <c r="B52" t="s">
        <v>58</v>
      </c>
    </row>
    <row r="53" spans="2:7" x14ac:dyDescent="0.2">
      <c r="B53" s="38"/>
      <c r="C53" s="1"/>
      <c r="D53" s="2" t="s">
        <v>59</v>
      </c>
      <c r="E53" s="2" t="s">
        <v>59</v>
      </c>
      <c r="F53" s="33"/>
    </row>
    <row r="54" spans="2:7" x14ac:dyDescent="0.2">
      <c r="B54" s="38"/>
      <c r="C54" s="5" t="s">
        <v>11</v>
      </c>
      <c r="D54" s="5" t="s">
        <v>62</v>
      </c>
      <c r="E54" s="5" t="s">
        <v>68</v>
      </c>
      <c r="F54" s="33"/>
    </row>
    <row r="55" spans="2:7" x14ac:dyDescent="0.2">
      <c r="C55" s="13">
        <v>43101</v>
      </c>
      <c r="D55" s="14">
        <v>531</v>
      </c>
      <c r="E55" s="14">
        <v>0</v>
      </c>
      <c r="F55" s="20"/>
    </row>
    <row r="56" spans="2:7" x14ac:dyDescent="0.2">
      <c r="C56" s="17">
        <v>43132</v>
      </c>
      <c r="D56" s="18">
        <v>531</v>
      </c>
      <c r="E56" s="18">
        <v>0</v>
      </c>
      <c r="F56" s="20"/>
    </row>
    <row r="57" spans="2:7" x14ac:dyDescent="0.2">
      <c r="C57" s="17">
        <v>43160</v>
      </c>
      <c r="D57" s="18">
        <v>531</v>
      </c>
      <c r="E57" s="18">
        <v>0</v>
      </c>
      <c r="F57" s="20"/>
    </row>
    <row r="58" spans="2:7" x14ac:dyDescent="0.2">
      <c r="C58" s="17">
        <v>43191</v>
      </c>
      <c r="D58" s="18">
        <v>531</v>
      </c>
      <c r="E58" s="18">
        <v>0</v>
      </c>
      <c r="F58" s="20"/>
    </row>
    <row r="59" spans="2:7" x14ac:dyDescent="0.2">
      <c r="C59" s="17">
        <v>43221</v>
      </c>
      <c r="D59" s="18">
        <v>531</v>
      </c>
      <c r="E59" s="18">
        <v>0</v>
      </c>
      <c r="F59" s="20"/>
    </row>
    <row r="60" spans="2:7" x14ac:dyDescent="0.2">
      <c r="C60" s="26">
        <v>43252</v>
      </c>
      <c r="D60" s="27">
        <v>533</v>
      </c>
      <c r="E60" s="27">
        <v>0</v>
      </c>
      <c r="F60" s="20"/>
    </row>
    <row r="61" spans="2:7" x14ac:dyDescent="0.2">
      <c r="C61" s="52" t="s">
        <v>63</v>
      </c>
      <c r="D61" s="41">
        <f>SUM(D55:D60)</f>
        <v>3188</v>
      </c>
      <c r="E61" s="41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7" t="s">
        <v>0</v>
      </c>
      <c r="C3" s="58"/>
      <c r="D3" s="58"/>
      <c r="E3" s="58"/>
      <c r="F3" s="58"/>
      <c r="G3" s="59"/>
    </row>
    <row r="4" spans="2:7" x14ac:dyDescent="0.2">
      <c r="B4" s="60"/>
      <c r="C4" s="61"/>
      <c r="D4" s="61"/>
      <c r="E4" s="61"/>
      <c r="F4" s="61"/>
      <c r="G4" s="62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3" t="s">
        <v>16</v>
      </c>
      <c r="D11" s="64"/>
      <c r="E11" s="64"/>
      <c r="F11" s="64"/>
      <c r="G11" s="65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-69207</v>
      </c>
    </row>
    <row r="13" spans="2:7" x14ac:dyDescent="0.2">
      <c r="B13" s="4" t="s">
        <v>19</v>
      </c>
      <c r="C13" s="8" t="s">
        <v>69</v>
      </c>
      <c r="D13" s="8"/>
      <c r="E13" s="8"/>
      <c r="F13" s="9"/>
      <c r="G13" s="10">
        <v>-56052</v>
      </c>
    </row>
    <row r="14" spans="2:7" x14ac:dyDescent="0.2">
      <c r="B14" s="5" t="s">
        <v>21</v>
      </c>
      <c r="C14" s="8" t="s">
        <v>24</v>
      </c>
      <c r="D14" s="8"/>
      <c r="E14" s="8"/>
      <c r="F14" s="11"/>
      <c r="G14" s="12">
        <f>G12+G13</f>
        <v>-125259</v>
      </c>
    </row>
    <row r="15" spans="2:7" x14ac:dyDescent="0.2">
      <c r="B15" s="4">
        <v>2</v>
      </c>
      <c r="C15" s="13">
        <v>43282</v>
      </c>
      <c r="D15" s="14">
        <f>592489-0</f>
        <v>592489</v>
      </c>
      <c r="E15" s="15">
        <v>644308.19999999995</v>
      </c>
      <c r="F15" s="16">
        <f t="shared" ref="F15:F22" si="0">D15-E15</f>
        <v>-51819.199999999953</v>
      </c>
      <c r="G15" s="12">
        <f t="shared" ref="G15:G22" si="1">G14+F15</f>
        <v>-177078.19999999995</v>
      </c>
    </row>
    <row r="16" spans="2:7" x14ac:dyDescent="0.2">
      <c r="B16" s="4">
        <v>3</v>
      </c>
      <c r="C16" s="17">
        <v>43313</v>
      </c>
      <c r="D16" s="18">
        <f>524709-0</f>
        <v>524709</v>
      </c>
      <c r="E16" s="19">
        <v>513554.78</v>
      </c>
      <c r="F16" s="20">
        <f t="shared" si="0"/>
        <v>11154.219999999972</v>
      </c>
      <c r="G16" s="21">
        <f t="shared" si="1"/>
        <v>-165923.97999999998</v>
      </c>
    </row>
    <row r="17" spans="2:7" x14ac:dyDescent="0.2">
      <c r="B17" s="4">
        <v>4</v>
      </c>
      <c r="C17" s="17">
        <v>43344</v>
      </c>
      <c r="D17" s="18">
        <f>516642-0</f>
        <v>516642</v>
      </c>
      <c r="E17" s="19">
        <v>509109.5</v>
      </c>
      <c r="F17" s="20">
        <f t="shared" si="0"/>
        <v>7532.5</v>
      </c>
      <c r="G17" s="21">
        <f t="shared" si="1"/>
        <v>-158391.47999999998</v>
      </c>
    </row>
    <row r="18" spans="2:7" x14ac:dyDescent="0.2">
      <c r="B18" s="4">
        <v>5</v>
      </c>
      <c r="C18" s="17">
        <v>43374</v>
      </c>
      <c r="D18" s="18">
        <f>493694-0</f>
        <v>493694</v>
      </c>
      <c r="E18" s="19">
        <v>494193.8</v>
      </c>
      <c r="F18" s="20">
        <f t="shared" si="0"/>
        <v>-499.79999999998836</v>
      </c>
      <c r="G18" s="21">
        <f t="shared" si="1"/>
        <v>-158891.27999999997</v>
      </c>
    </row>
    <row r="19" spans="2:7" x14ac:dyDescent="0.2">
      <c r="B19" s="4">
        <v>6</v>
      </c>
      <c r="C19" s="17">
        <v>43405</v>
      </c>
      <c r="D19" s="18">
        <f>616653-0</f>
        <v>616653</v>
      </c>
      <c r="E19" s="19">
        <v>624099.75</v>
      </c>
      <c r="F19" s="20">
        <f t="shared" si="0"/>
        <v>-7446.75</v>
      </c>
      <c r="G19" s="21">
        <f t="shared" si="1"/>
        <v>-166338.02999999997</v>
      </c>
    </row>
    <row r="20" spans="2:7" x14ac:dyDescent="0.2">
      <c r="B20" s="4">
        <v>7</v>
      </c>
      <c r="C20" s="17">
        <v>43435</v>
      </c>
      <c r="D20" s="18">
        <f>738456-0</f>
        <v>738456</v>
      </c>
      <c r="E20" s="19">
        <v>692984.47</v>
      </c>
      <c r="F20" s="22">
        <f t="shared" si="0"/>
        <v>45471.530000000028</v>
      </c>
      <c r="G20" s="23">
        <f t="shared" si="1"/>
        <v>-120866.49999999994</v>
      </c>
    </row>
    <row r="21" spans="2:7" x14ac:dyDescent="0.2">
      <c r="B21" s="24" t="s">
        <v>25</v>
      </c>
      <c r="C21" s="13">
        <v>43466</v>
      </c>
      <c r="D21" s="14">
        <f>683846-0</f>
        <v>683846</v>
      </c>
      <c r="E21" s="15">
        <v>693647.49</v>
      </c>
      <c r="F21" s="16">
        <f t="shared" si="0"/>
        <v>-9801.4899999999907</v>
      </c>
      <c r="G21" s="12">
        <f t="shared" si="1"/>
        <v>-130667.98999999993</v>
      </c>
    </row>
    <row r="22" spans="2:7" x14ac:dyDescent="0.2">
      <c r="B22" s="25" t="s">
        <v>26</v>
      </c>
      <c r="C22" s="26">
        <v>43497</v>
      </c>
      <c r="D22" s="27">
        <f>471123-0</f>
        <v>471123</v>
      </c>
      <c r="E22" s="28">
        <v>478882.54</v>
      </c>
      <c r="F22" s="22">
        <f t="shared" si="0"/>
        <v>-7759.539999999979</v>
      </c>
      <c r="G22" s="23">
        <f t="shared" si="1"/>
        <v>-138427.52999999991</v>
      </c>
    </row>
    <row r="23" spans="2:7" x14ac:dyDescent="0.2">
      <c r="B23" s="5"/>
      <c r="C23" s="29" t="s">
        <v>70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28</v>
      </c>
      <c r="E25" s="4" t="s">
        <v>29</v>
      </c>
      <c r="F25" s="3"/>
      <c r="G25" s="21"/>
    </row>
    <row r="26" spans="2:7" x14ac:dyDescent="0.2">
      <c r="B26" s="4">
        <v>8</v>
      </c>
      <c r="C26" s="3"/>
      <c r="D26" s="4" t="s">
        <v>30</v>
      </c>
      <c r="E26" s="4" t="s">
        <v>31</v>
      </c>
      <c r="F26" s="3"/>
      <c r="G26" s="32" t="s">
        <v>28</v>
      </c>
    </row>
    <row r="27" spans="2:7" x14ac:dyDescent="0.2">
      <c r="B27" s="4"/>
      <c r="C27" s="3"/>
      <c r="D27" s="4" t="s">
        <v>32</v>
      </c>
      <c r="E27" s="4" t="s">
        <v>33</v>
      </c>
      <c r="F27" s="3"/>
      <c r="G27" s="32" t="s">
        <v>34</v>
      </c>
    </row>
    <row r="28" spans="2:7" x14ac:dyDescent="0.2">
      <c r="B28" s="4"/>
      <c r="C28" s="3"/>
      <c r="D28" s="4" t="s">
        <v>35</v>
      </c>
      <c r="E28" s="4" t="s">
        <v>36</v>
      </c>
      <c r="F28" s="3"/>
      <c r="G28" s="32" t="s">
        <v>37</v>
      </c>
    </row>
    <row r="29" spans="2:7" x14ac:dyDescent="0.2">
      <c r="B29" s="5"/>
      <c r="C29" s="3"/>
      <c r="D29" s="4" t="s">
        <v>38</v>
      </c>
      <c r="E29" s="4" t="s">
        <v>39</v>
      </c>
      <c r="F29" s="3"/>
      <c r="G29" s="32" t="s">
        <v>40</v>
      </c>
    </row>
    <row r="30" spans="2:7" x14ac:dyDescent="0.2">
      <c r="B30" s="24" t="s">
        <v>41</v>
      </c>
      <c r="C30" s="1" t="s">
        <v>66</v>
      </c>
      <c r="D30" s="12">
        <f>-G12</f>
        <v>69207</v>
      </c>
      <c r="E30" s="12">
        <f>D61</f>
        <v>-57675</v>
      </c>
      <c r="F30" s="1"/>
      <c r="G30" s="12">
        <f>D30+E30</f>
        <v>11532</v>
      </c>
    </row>
    <row r="31" spans="2:7" x14ac:dyDescent="0.2">
      <c r="B31" s="33" t="s">
        <v>43</v>
      </c>
      <c r="C31" s="3" t="s">
        <v>71</v>
      </c>
      <c r="D31" s="21">
        <f>-G13</f>
        <v>56052</v>
      </c>
      <c r="E31" s="21">
        <f>E61</f>
        <v>0</v>
      </c>
      <c r="F31" s="3"/>
      <c r="G31" s="21">
        <f>D31+E31</f>
        <v>56052</v>
      </c>
    </row>
    <row r="32" spans="2:7" x14ac:dyDescent="0.2">
      <c r="B32" s="5" t="s">
        <v>45</v>
      </c>
      <c r="C32" s="53"/>
      <c r="D32" s="54"/>
      <c r="E32" s="54"/>
      <c r="F32" s="55" t="s">
        <v>48</v>
      </c>
      <c r="G32" s="41">
        <f>G30+G31</f>
        <v>67584</v>
      </c>
    </row>
    <row r="33" spans="2:7" x14ac:dyDescent="0.2">
      <c r="B33" s="38"/>
      <c r="G33" s="39"/>
    </row>
    <row r="34" spans="2:7" x14ac:dyDescent="0.2">
      <c r="B34" s="6">
        <v>9</v>
      </c>
      <c r="C34" s="40" t="s">
        <v>67</v>
      </c>
      <c r="D34" s="8"/>
      <c r="E34" s="8"/>
      <c r="F34" s="9"/>
      <c r="G34" s="41">
        <f>G20+G32</f>
        <v>-53282.499999999942</v>
      </c>
    </row>
    <row r="35" spans="2:7" x14ac:dyDescent="0.2">
      <c r="B35" s="38"/>
      <c r="G35" s="39"/>
    </row>
    <row r="36" spans="2:7" x14ac:dyDescent="0.2">
      <c r="B36" s="6">
        <v>10</v>
      </c>
      <c r="C36" s="40" t="s">
        <v>50</v>
      </c>
      <c r="D36" s="8"/>
      <c r="E36" s="8"/>
      <c r="F36" s="9"/>
      <c r="G36" s="41">
        <f>G34/6</f>
        <v>-8880.416666666657</v>
      </c>
    </row>
    <row r="38" spans="2:7" x14ac:dyDescent="0.2">
      <c r="B38" s="1"/>
      <c r="C38" s="42" t="s">
        <v>51</v>
      </c>
      <c r="D38" s="43"/>
      <c r="E38" s="43"/>
      <c r="F38" s="43"/>
      <c r="G38" s="44"/>
    </row>
    <row r="39" spans="2:7" x14ac:dyDescent="0.2">
      <c r="B39" s="1"/>
      <c r="C39" s="45"/>
      <c r="D39" s="45"/>
      <c r="E39" s="45"/>
      <c r="F39" s="45"/>
      <c r="G39" s="11"/>
    </row>
    <row r="40" spans="2:7" x14ac:dyDescent="0.2">
      <c r="B40" s="4">
        <v>11</v>
      </c>
      <c r="C40" s="46" t="s">
        <v>52</v>
      </c>
      <c r="D40" s="46"/>
      <c r="E40" s="46"/>
      <c r="F40" s="46"/>
      <c r="G40" s="47">
        <f>G14</f>
        <v>-125259</v>
      </c>
    </row>
    <row r="41" spans="2:7" x14ac:dyDescent="0.2">
      <c r="B41" s="4">
        <v>12</v>
      </c>
      <c r="C41" s="46" t="s">
        <v>53</v>
      </c>
      <c r="D41" s="46"/>
      <c r="E41" s="46"/>
      <c r="F41" s="46"/>
      <c r="G41" s="48">
        <f>G32</f>
        <v>67584</v>
      </c>
    </row>
    <row r="42" spans="2:7" x14ac:dyDescent="0.2">
      <c r="B42" s="4"/>
      <c r="C42" s="46"/>
      <c r="D42" s="46"/>
      <c r="E42" s="46"/>
      <c r="F42" s="46"/>
      <c r="G42" s="47"/>
    </row>
    <row r="43" spans="2:7" ht="15" thickBot="1" x14ac:dyDescent="0.25">
      <c r="B43" s="4">
        <v>13</v>
      </c>
      <c r="C43" s="46" t="s">
        <v>54</v>
      </c>
      <c r="D43" s="46"/>
      <c r="E43" s="46"/>
      <c r="F43" s="46"/>
      <c r="G43" s="49">
        <f>G40+G41</f>
        <v>-57675</v>
      </c>
    </row>
    <row r="44" spans="2:7" ht="15" thickTop="1" x14ac:dyDescent="0.2">
      <c r="B44" s="4"/>
      <c r="C44" s="46"/>
      <c r="D44" s="46"/>
      <c r="E44" s="46"/>
      <c r="F44" s="46"/>
      <c r="G44" s="47"/>
    </row>
    <row r="45" spans="2:7" x14ac:dyDescent="0.2">
      <c r="B45" s="4">
        <v>14</v>
      </c>
      <c r="C45" s="46" t="s">
        <v>55</v>
      </c>
      <c r="D45" s="46"/>
      <c r="E45" s="46"/>
      <c r="F45" s="46"/>
      <c r="G45" s="47">
        <f>G34</f>
        <v>-53282.499999999942</v>
      </c>
    </row>
    <row r="46" spans="2:7" x14ac:dyDescent="0.2">
      <c r="B46" s="4"/>
      <c r="C46" s="46"/>
      <c r="D46" s="46"/>
      <c r="E46" s="46"/>
      <c r="F46" s="46"/>
      <c r="G46" s="47"/>
    </row>
    <row r="47" spans="2:7" x14ac:dyDescent="0.2">
      <c r="B47" s="4">
        <v>15</v>
      </c>
      <c r="C47" s="46" t="s">
        <v>56</v>
      </c>
      <c r="D47" s="46"/>
      <c r="E47" s="46"/>
      <c r="F47" s="46"/>
      <c r="G47" s="48">
        <f>SUM(F15:F20)</f>
        <v>4392.5000000000582</v>
      </c>
    </row>
    <row r="48" spans="2:7" x14ac:dyDescent="0.2">
      <c r="B48" s="4"/>
      <c r="C48" s="46"/>
      <c r="D48" s="46"/>
      <c r="E48" s="46"/>
      <c r="F48" s="46"/>
      <c r="G48" s="47"/>
    </row>
    <row r="49" spans="2:7" ht="15" thickBot="1" x14ac:dyDescent="0.25">
      <c r="B49" s="4">
        <v>16</v>
      </c>
      <c r="C49" s="46" t="s">
        <v>57</v>
      </c>
      <c r="D49" s="46"/>
      <c r="E49" s="46"/>
      <c r="F49" s="46"/>
      <c r="G49" s="49">
        <f>G45-G47</f>
        <v>-57675</v>
      </c>
    </row>
    <row r="50" spans="2:7" ht="15" thickTop="1" x14ac:dyDescent="0.2">
      <c r="B50" s="34"/>
      <c r="C50" s="50"/>
      <c r="D50" s="50"/>
      <c r="E50" s="50"/>
      <c r="F50" s="50"/>
      <c r="G50" s="51"/>
    </row>
    <row r="52" spans="2:7" x14ac:dyDescent="0.2">
      <c r="B52" t="s">
        <v>58</v>
      </c>
    </row>
    <row r="53" spans="2:7" x14ac:dyDescent="0.2">
      <c r="B53" s="38"/>
      <c r="C53" s="1"/>
      <c r="D53" s="2" t="s">
        <v>59</v>
      </c>
      <c r="E53" s="2" t="s">
        <v>59</v>
      </c>
      <c r="F53" s="33"/>
    </row>
    <row r="54" spans="2:7" x14ac:dyDescent="0.2">
      <c r="B54" s="38"/>
      <c r="C54" s="5" t="s">
        <v>11</v>
      </c>
      <c r="D54" s="5" t="s">
        <v>68</v>
      </c>
      <c r="E54" s="5" t="s">
        <v>72</v>
      </c>
      <c r="F54" s="33"/>
    </row>
    <row r="55" spans="2:7" x14ac:dyDescent="0.2">
      <c r="C55" s="13">
        <v>43282</v>
      </c>
      <c r="D55" s="14">
        <v>0</v>
      </c>
      <c r="E55" s="14">
        <v>0</v>
      </c>
      <c r="F55" s="20"/>
    </row>
    <row r="56" spans="2:7" x14ac:dyDescent="0.2">
      <c r="C56" s="17">
        <v>43313</v>
      </c>
      <c r="D56" s="18">
        <v>-11535</v>
      </c>
      <c r="E56" s="18">
        <v>0</v>
      </c>
      <c r="F56" s="20"/>
    </row>
    <row r="57" spans="2:7" x14ac:dyDescent="0.2">
      <c r="C57" s="17">
        <v>43344</v>
      </c>
      <c r="D57" s="18">
        <v>-11535</v>
      </c>
      <c r="E57" s="18">
        <v>0</v>
      </c>
      <c r="F57" s="20"/>
    </row>
    <row r="58" spans="2:7" x14ac:dyDescent="0.2">
      <c r="C58" s="17">
        <v>43374</v>
      </c>
      <c r="D58" s="18">
        <v>-11535</v>
      </c>
      <c r="E58" s="18">
        <v>0</v>
      </c>
      <c r="F58" s="20"/>
    </row>
    <row r="59" spans="2:7" x14ac:dyDescent="0.2">
      <c r="C59" s="17">
        <v>43405</v>
      </c>
      <c r="D59" s="18">
        <v>-11535</v>
      </c>
      <c r="E59" s="18">
        <v>0</v>
      </c>
      <c r="F59" s="20"/>
    </row>
    <row r="60" spans="2:7" x14ac:dyDescent="0.2">
      <c r="C60" s="26">
        <v>43435</v>
      </c>
      <c r="D60" s="27">
        <v>-11535</v>
      </c>
      <c r="E60" s="27">
        <v>0</v>
      </c>
      <c r="F60" s="20"/>
    </row>
    <row r="61" spans="2:7" x14ac:dyDescent="0.2">
      <c r="C61" s="52" t="s">
        <v>63</v>
      </c>
      <c r="D61" s="41">
        <f>SUM(D55:D60)</f>
        <v>-57675</v>
      </c>
      <c r="E61" s="41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abSelected="1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7" t="s">
        <v>0</v>
      </c>
      <c r="C3" s="58"/>
      <c r="D3" s="58"/>
      <c r="E3" s="58"/>
      <c r="F3" s="58"/>
      <c r="G3" s="59"/>
    </row>
    <row r="4" spans="2:7" x14ac:dyDescent="0.2">
      <c r="B4" s="60"/>
      <c r="C4" s="61"/>
      <c r="D4" s="61"/>
      <c r="E4" s="61"/>
      <c r="F4" s="61"/>
      <c r="G4" s="62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3" t="s">
        <v>16</v>
      </c>
      <c r="D11" s="64"/>
      <c r="E11" s="64"/>
      <c r="F11" s="64"/>
      <c r="G11" s="65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-11532</v>
      </c>
    </row>
    <row r="13" spans="2:7" x14ac:dyDescent="0.2">
      <c r="B13" s="4" t="s">
        <v>19</v>
      </c>
      <c r="C13" s="8" t="s">
        <v>69</v>
      </c>
      <c r="D13" s="8"/>
      <c r="E13" s="8"/>
      <c r="F13" s="9"/>
      <c r="G13" s="10">
        <v>-56052</v>
      </c>
    </row>
    <row r="14" spans="2:7" x14ac:dyDescent="0.2">
      <c r="B14" s="4" t="s">
        <v>21</v>
      </c>
      <c r="C14" s="8" t="s">
        <v>73</v>
      </c>
      <c r="D14" s="8"/>
      <c r="E14" s="8"/>
      <c r="F14" s="11"/>
      <c r="G14" s="14">
        <v>-53282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-120866</v>
      </c>
    </row>
    <row r="16" spans="2:7" x14ac:dyDescent="0.2">
      <c r="B16" s="4">
        <v>2</v>
      </c>
      <c r="C16" s="13">
        <v>43466</v>
      </c>
      <c r="D16" s="14">
        <f>683846-0</f>
        <v>683846</v>
      </c>
      <c r="E16" s="15">
        <v>693647.49</v>
      </c>
      <c r="F16" s="16">
        <f t="shared" ref="F16:F23" si="0">D16-E16</f>
        <v>-9801.4899999999907</v>
      </c>
      <c r="G16" s="12">
        <f t="shared" ref="G16:G23" si="1">G15+F16</f>
        <v>-130667.48999999999</v>
      </c>
    </row>
    <row r="17" spans="2:7" x14ac:dyDescent="0.2">
      <c r="B17" s="4">
        <v>3</v>
      </c>
      <c r="C17" s="17">
        <v>43497</v>
      </c>
      <c r="D17" s="18">
        <f>471123-0</f>
        <v>471123</v>
      </c>
      <c r="E17" s="19">
        <v>478882.54</v>
      </c>
      <c r="F17" s="20">
        <f t="shared" si="0"/>
        <v>-7759.539999999979</v>
      </c>
      <c r="G17" s="21">
        <f t="shared" si="1"/>
        <v>-138427.02999999997</v>
      </c>
    </row>
    <row r="18" spans="2:7" x14ac:dyDescent="0.2">
      <c r="B18" s="4">
        <v>4</v>
      </c>
      <c r="C18" s="17">
        <v>43525</v>
      </c>
      <c r="D18" s="18">
        <f>490287-0</f>
        <v>490287</v>
      </c>
      <c r="E18" s="19">
        <v>424387.58</v>
      </c>
      <c r="F18" s="20">
        <f t="shared" si="0"/>
        <v>65899.419999999984</v>
      </c>
      <c r="G18" s="21">
        <f t="shared" si="1"/>
        <v>-72527.609999999986</v>
      </c>
    </row>
    <row r="19" spans="2:7" x14ac:dyDescent="0.2">
      <c r="B19" s="4">
        <v>5</v>
      </c>
      <c r="C19" s="17">
        <v>43556</v>
      </c>
      <c r="D19" s="18">
        <f>466356-0</f>
        <v>466356</v>
      </c>
      <c r="E19" s="19">
        <v>436095.64</v>
      </c>
      <c r="F19" s="20">
        <f t="shared" si="0"/>
        <v>30260.359999999986</v>
      </c>
      <c r="G19" s="21">
        <f t="shared" si="1"/>
        <v>-42267.25</v>
      </c>
    </row>
    <row r="20" spans="2:7" x14ac:dyDescent="0.2">
      <c r="B20" s="4">
        <v>6</v>
      </c>
      <c r="C20" s="17">
        <v>43586</v>
      </c>
      <c r="D20" s="18">
        <f>512582-0</f>
        <v>512582</v>
      </c>
      <c r="E20" s="19">
        <v>509144.55</v>
      </c>
      <c r="F20" s="20">
        <f t="shared" si="0"/>
        <v>3437.4500000000116</v>
      </c>
      <c r="G20" s="21">
        <f t="shared" si="1"/>
        <v>-38829.799999999988</v>
      </c>
    </row>
    <row r="21" spans="2:7" x14ac:dyDescent="0.2">
      <c r="B21" s="4">
        <v>7</v>
      </c>
      <c r="C21" s="17">
        <v>43617</v>
      </c>
      <c r="D21" s="18">
        <f>652726-0</f>
        <v>652726</v>
      </c>
      <c r="E21" s="19">
        <v>661836.92000000004</v>
      </c>
      <c r="F21" s="22">
        <f t="shared" si="0"/>
        <v>-9110.9200000000419</v>
      </c>
      <c r="G21" s="23">
        <f t="shared" si="1"/>
        <v>-47940.72000000003</v>
      </c>
    </row>
    <row r="22" spans="2:7" x14ac:dyDescent="0.2">
      <c r="B22" s="24" t="s">
        <v>25</v>
      </c>
      <c r="C22" s="13">
        <v>43647</v>
      </c>
      <c r="D22" s="14">
        <f>723275-0</f>
        <v>723275</v>
      </c>
      <c r="E22" s="15">
        <v>728349.69</v>
      </c>
      <c r="F22" s="16">
        <f t="shared" si="0"/>
        <v>-5074.6899999999441</v>
      </c>
      <c r="G22" s="12">
        <f t="shared" si="1"/>
        <v>-53015.409999999974</v>
      </c>
    </row>
    <row r="23" spans="2:7" x14ac:dyDescent="0.2">
      <c r="B23" s="25" t="s">
        <v>26</v>
      </c>
      <c r="C23" s="26">
        <v>43678</v>
      </c>
      <c r="D23" s="27">
        <f>684366-0</f>
        <v>684366</v>
      </c>
      <c r="E23" s="28">
        <v>696881.05</v>
      </c>
      <c r="F23" s="22">
        <f t="shared" si="0"/>
        <v>-12515.050000000047</v>
      </c>
      <c r="G23" s="23">
        <f t="shared" si="1"/>
        <v>-65530.460000000021</v>
      </c>
    </row>
    <row r="24" spans="2:7" x14ac:dyDescent="0.2">
      <c r="B24" s="5"/>
      <c r="C24" s="29" t="s">
        <v>74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66</v>
      </c>
      <c r="D31" s="12">
        <f>-G12</f>
        <v>11532</v>
      </c>
      <c r="E31" s="12">
        <f>D63</f>
        <v>-11532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71</v>
      </c>
      <c r="D32" s="21">
        <f>-G13</f>
        <v>56052</v>
      </c>
      <c r="E32" s="21">
        <f>E63</f>
        <v>-46710</v>
      </c>
      <c r="F32" s="3"/>
      <c r="G32" s="21">
        <f>D32+E32</f>
        <v>9342</v>
      </c>
    </row>
    <row r="33" spans="2:7" x14ac:dyDescent="0.2">
      <c r="B33" s="33" t="s">
        <v>45</v>
      </c>
      <c r="C33" s="3" t="s">
        <v>75</v>
      </c>
      <c r="D33" s="21">
        <f>-G14</f>
        <v>53282</v>
      </c>
      <c r="E33" s="21">
        <f>F63</f>
        <v>0</v>
      </c>
      <c r="F33" s="56"/>
      <c r="G33" s="21">
        <f>D33+E33</f>
        <v>53282</v>
      </c>
    </row>
    <row r="34" spans="2:7" x14ac:dyDescent="0.2">
      <c r="B34" s="5" t="s">
        <v>47</v>
      </c>
      <c r="C34" s="53"/>
      <c r="D34" s="54"/>
      <c r="E34" s="54"/>
      <c r="F34" s="55" t="s">
        <v>48</v>
      </c>
      <c r="G34" s="41">
        <f>G31+G32+G33</f>
        <v>62624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14683.27999999997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77</v>
      </c>
      <c r="D38" s="8"/>
      <c r="E38" s="8"/>
      <c r="F38" s="9"/>
      <c r="G38" s="41">
        <f>G36/6</f>
        <v>2447.2133333333281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-120866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62624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-58242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14683.27999999997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72925.27999999997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-58242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68</v>
      </c>
      <c r="E56" s="5" t="s">
        <v>72</v>
      </c>
      <c r="F56" s="5" t="s">
        <v>76</v>
      </c>
    </row>
    <row r="57" spans="2:7" x14ac:dyDescent="0.2">
      <c r="C57" s="13">
        <v>43466</v>
      </c>
      <c r="D57" s="14">
        <v>-11532</v>
      </c>
      <c r="E57" s="14">
        <v>0</v>
      </c>
      <c r="F57" s="14">
        <v>0</v>
      </c>
    </row>
    <row r="58" spans="2:7" x14ac:dyDescent="0.2">
      <c r="C58" s="17">
        <v>43497</v>
      </c>
      <c r="D58" s="18">
        <v>0</v>
      </c>
      <c r="E58" s="18">
        <v>-9342</v>
      </c>
      <c r="F58" s="18">
        <v>0</v>
      </c>
    </row>
    <row r="59" spans="2:7" x14ac:dyDescent="0.2">
      <c r="C59" s="17">
        <v>43525</v>
      </c>
      <c r="D59" s="18">
        <v>0</v>
      </c>
      <c r="E59" s="18">
        <v>-9342</v>
      </c>
      <c r="F59" s="18">
        <v>0</v>
      </c>
    </row>
    <row r="60" spans="2:7" x14ac:dyDescent="0.2">
      <c r="C60" s="17">
        <v>43556</v>
      </c>
      <c r="D60" s="18">
        <v>0</v>
      </c>
      <c r="E60" s="18">
        <v>-9342</v>
      </c>
      <c r="F60" s="18">
        <v>0</v>
      </c>
    </row>
    <row r="61" spans="2:7" x14ac:dyDescent="0.2">
      <c r="C61" s="17">
        <v>43586</v>
      </c>
      <c r="D61" s="18">
        <v>0</v>
      </c>
      <c r="E61" s="18">
        <v>-9342</v>
      </c>
      <c r="F61" s="18">
        <v>0</v>
      </c>
    </row>
    <row r="62" spans="2:7" x14ac:dyDescent="0.2">
      <c r="C62" s="26">
        <v>43617</v>
      </c>
      <c r="D62" s="27">
        <v>0</v>
      </c>
      <c r="E62" s="27">
        <v>-9342</v>
      </c>
      <c r="F62" s="27">
        <v>0</v>
      </c>
    </row>
    <row r="63" spans="2:7" x14ac:dyDescent="0.2">
      <c r="C63" s="52" t="s">
        <v>63</v>
      </c>
      <c r="D63" s="41">
        <f>SUM(D57:D62)</f>
        <v>-11532</v>
      </c>
      <c r="E63" s="41">
        <f>SUM(E57:E62)</f>
        <v>-46710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Previous 2018-00075</vt:lpstr>
      <vt:lpstr>Previous 2018-00306</vt:lpstr>
      <vt:lpstr>Previous 2019-00171</vt:lpstr>
      <vt:lpstr>Current 2019-00380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2019-10-28T11:51:22Z</dcterms:created>
  <dcterms:modified xsi:type="dcterms:W3CDTF">2019-12-06T19:17:36Z</dcterms:modified>
</cp:coreProperties>
</file>