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Pricing\Share\000 - PSC Cases\Env Surcharge Review Cases\PSC Case 2019-00380 - 2 yr Review\DR1\Files for Uploading\Response 2\"/>
    </mc:Choice>
  </mc:AlternateContent>
  <bookViews>
    <workbookView xWindow="0" yWindow="0" windowWidth="22680" windowHeight="8070" activeTab="3"/>
  </bookViews>
  <sheets>
    <sheet name="Previous 2018-00075" sheetId="1" r:id="rId1"/>
    <sheet name="Previous 2018-00306" sheetId="2" r:id="rId2"/>
    <sheet name="Previous 2019-00171" sheetId="3" r:id="rId3"/>
    <sheet name="Current 2019-00380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3" i="4" l="1"/>
  <c r="E63" i="4"/>
  <c r="D63" i="4"/>
  <c r="E33" i="4"/>
  <c r="D33" i="4"/>
  <c r="G33" i="4" s="1"/>
  <c r="G32" i="4"/>
  <c r="E32" i="4"/>
  <c r="D32" i="4"/>
  <c r="E31" i="4"/>
  <c r="D31" i="4"/>
  <c r="G31" i="4" s="1"/>
  <c r="D23" i="4"/>
  <c r="F23" i="4" s="1"/>
  <c r="D22" i="4"/>
  <c r="F22" i="4" s="1"/>
  <c r="D21" i="4"/>
  <c r="F21" i="4" s="1"/>
  <c r="F20" i="4"/>
  <c r="D20" i="4"/>
  <c r="D19" i="4"/>
  <c r="F19" i="4" s="1"/>
  <c r="D18" i="4"/>
  <c r="F18" i="4" s="1"/>
  <c r="F17" i="4"/>
  <c r="D17" i="4"/>
  <c r="D16" i="4"/>
  <c r="F16" i="4" s="1"/>
  <c r="G15" i="4"/>
  <c r="G42" i="4" s="1"/>
  <c r="G49" i="4" l="1"/>
  <c r="G34" i="4"/>
  <c r="G43" i="4" s="1"/>
  <c r="G45" i="4" s="1"/>
  <c r="G16" i="4"/>
  <c r="G17" i="4" s="1"/>
  <c r="G18" i="4" s="1"/>
  <c r="G19" i="4" s="1"/>
  <c r="G20" i="4" s="1"/>
  <c r="G21" i="4" s="1"/>
  <c r="F63" i="3"/>
  <c r="E33" i="3" s="1"/>
  <c r="E63" i="3"/>
  <c r="E32" i="3" s="1"/>
  <c r="D63" i="3"/>
  <c r="G42" i="3"/>
  <c r="D33" i="3"/>
  <c r="D32" i="3"/>
  <c r="E31" i="3"/>
  <c r="D31" i="3"/>
  <c r="G31" i="3" s="1"/>
  <c r="D23" i="3"/>
  <c r="F23" i="3" s="1"/>
  <c r="F22" i="3"/>
  <c r="D22" i="3"/>
  <c r="D21" i="3"/>
  <c r="F21" i="3" s="1"/>
  <c r="D20" i="3"/>
  <c r="F20" i="3" s="1"/>
  <c r="D19" i="3"/>
  <c r="F19" i="3" s="1"/>
  <c r="D18" i="3"/>
  <c r="F18" i="3" s="1"/>
  <c r="D17" i="3"/>
  <c r="F17" i="3" s="1"/>
  <c r="E16" i="3"/>
  <c r="D16" i="3"/>
  <c r="F16" i="3" s="1"/>
  <c r="G49" i="3" s="1"/>
  <c r="G15" i="3"/>
  <c r="G22" i="4" l="1"/>
  <c r="G23" i="4" s="1"/>
  <c r="G36" i="4"/>
  <c r="G32" i="3"/>
  <c r="G34" i="3" s="1"/>
  <c r="G43" i="3" s="1"/>
  <c r="G45" i="3" s="1"/>
  <c r="G33" i="3"/>
  <c r="G16" i="3"/>
  <c r="G17" i="3" s="1"/>
  <c r="G18" i="3" s="1"/>
  <c r="G19" i="3" s="1"/>
  <c r="G20" i="3" s="1"/>
  <c r="G21" i="3" s="1"/>
  <c r="G47" i="4" l="1"/>
  <c r="G51" i="4" s="1"/>
  <c r="G38" i="4"/>
  <c r="G36" i="3"/>
  <c r="G22" i="3"/>
  <c r="G23" i="3" s="1"/>
  <c r="G47" i="3" l="1"/>
  <c r="G51" i="3" s="1"/>
  <c r="G38" i="3"/>
  <c r="F63" i="2" l="1"/>
  <c r="E33" i="2" s="1"/>
  <c r="E63" i="2"/>
  <c r="E32" i="2" s="1"/>
  <c r="D63" i="2"/>
  <c r="E31" i="2" s="1"/>
  <c r="G31" i="2" s="1"/>
  <c r="G42" i="2"/>
  <c r="D33" i="2"/>
  <c r="G33" i="2" s="1"/>
  <c r="D32" i="2"/>
  <c r="G32" i="2" s="1"/>
  <c r="D31" i="2"/>
  <c r="D23" i="2"/>
  <c r="F23" i="2" s="1"/>
  <c r="F22" i="2"/>
  <c r="E22" i="2"/>
  <c r="D22" i="2"/>
  <c r="D21" i="2"/>
  <c r="F21" i="2" s="1"/>
  <c r="D20" i="2"/>
  <c r="F20" i="2" s="1"/>
  <c r="D19" i="2"/>
  <c r="F19" i="2" s="1"/>
  <c r="D18" i="2"/>
  <c r="F18" i="2" s="1"/>
  <c r="F17" i="2"/>
  <c r="D17" i="2"/>
  <c r="D16" i="2"/>
  <c r="F16" i="2" s="1"/>
  <c r="G15" i="2"/>
  <c r="G16" i="2" s="1"/>
  <c r="G17" i="2" s="1"/>
  <c r="G45" i="2" l="1"/>
  <c r="G18" i="2"/>
  <c r="G19" i="2" s="1"/>
  <c r="G20" i="2" s="1"/>
  <c r="G21" i="2" s="1"/>
  <c r="G34" i="2"/>
  <c r="G43" i="2" s="1"/>
  <c r="G49" i="2"/>
  <c r="G36" i="2" l="1"/>
  <c r="G22" i="2"/>
  <c r="G23" i="2" s="1"/>
  <c r="G38" i="2" l="1"/>
  <c r="G47" i="2"/>
  <c r="G51" i="2" s="1"/>
  <c r="F63" i="1" l="1"/>
  <c r="E63" i="1"/>
  <c r="E32" i="1" s="1"/>
  <c r="D63" i="1"/>
  <c r="G33" i="1"/>
  <c r="E33" i="1"/>
  <c r="D33" i="1"/>
  <c r="D32" i="1"/>
  <c r="G32" i="1" s="1"/>
  <c r="E31" i="1"/>
  <c r="D31" i="1"/>
  <c r="G31" i="1" s="1"/>
  <c r="G34" i="1" s="1"/>
  <c r="G43" i="1" s="1"/>
  <c r="F23" i="1"/>
  <c r="D23" i="1"/>
  <c r="D22" i="1"/>
  <c r="F22" i="1" s="1"/>
  <c r="F21" i="1"/>
  <c r="D21" i="1"/>
  <c r="D20" i="1"/>
  <c r="F20" i="1" s="1"/>
  <c r="D19" i="1"/>
  <c r="F19" i="1" s="1"/>
  <c r="D18" i="1"/>
  <c r="F18" i="1" s="1"/>
  <c r="D17" i="1"/>
  <c r="F17" i="1" s="1"/>
  <c r="D16" i="1"/>
  <c r="F16" i="1" s="1"/>
  <c r="G15" i="1"/>
  <c r="G42" i="1" s="1"/>
  <c r="G49" i="1" l="1"/>
  <c r="G16" i="1"/>
  <c r="G17" i="1" s="1"/>
  <c r="G18" i="1" s="1"/>
  <c r="G19" i="1" s="1"/>
  <c r="G20" i="1" s="1"/>
  <c r="G21" i="1" s="1"/>
  <c r="G45" i="1"/>
  <c r="G22" i="1" l="1"/>
  <c r="G23" i="1" s="1"/>
  <c r="G36" i="1"/>
  <c r="G47" i="1" l="1"/>
  <c r="G51" i="1" s="1"/>
  <c r="G38" i="1"/>
</calcChain>
</file>

<file path=xl/sharedStrings.xml><?xml version="1.0" encoding="utf-8"?>
<sst xmlns="http://schemas.openxmlformats.org/spreadsheetml/2006/main" count="280" uniqueCount="77">
  <si>
    <t>Clark - Calculation of (Over)/Under Recovery</t>
  </si>
  <si>
    <t>Billed to Retail</t>
  </si>
  <si>
    <t>EKPC Invoice</t>
  </si>
  <si>
    <t>Consumer &amp;</t>
  </si>
  <si>
    <t>Month recorded</t>
  </si>
  <si>
    <t xml:space="preserve">recorded on </t>
  </si>
  <si>
    <t>Monthly</t>
  </si>
  <si>
    <t>Cumulative</t>
  </si>
  <si>
    <t>Member's Books</t>
  </si>
  <si>
    <t>(Over) or Under</t>
  </si>
  <si>
    <t>Line No.</t>
  </si>
  <si>
    <t>Month &amp; Year</t>
  </si>
  <si>
    <t>(2)</t>
  </si>
  <si>
    <t>(3)</t>
  </si>
  <si>
    <t>(4)</t>
  </si>
  <si>
    <t>(5)</t>
  </si>
  <si>
    <t>Previous (Over)/Under-Recovery Remaining to be Amortized</t>
  </si>
  <si>
    <t>1a</t>
  </si>
  <si>
    <t>From Case No. 2016-00335 (Over)/Under-Recovery</t>
  </si>
  <si>
    <t>1b</t>
  </si>
  <si>
    <t>From Case No. 2017-00071 (Over)/Under-Recovery</t>
  </si>
  <si>
    <t>1c</t>
  </si>
  <si>
    <t>From Case No. 2017-00326 (Over)/Under-Recovery</t>
  </si>
  <si>
    <t>1d</t>
  </si>
  <si>
    <t>Total Previous (Over)/Under-Recovery</t>
  </si>
  <si>
    <t>Post</t>
  </si>
  <si>
    <t>Review</t>
  </si>
  <si>
    <t>Less Adjustment for Order amounts remaining to be amortized at end of review period December 2017</t>
  </si>
  <si>
    <t>Amount Per Case</t>
  </si>
  <si>
    <t>Amortization of</t>
  </si>
  <si>
    <t>Order Remaining</t>
  </si>
  <si>
    <t>Previous</t>
  </si>
  <si>
    <t>to be Amortized at</t>
  </si>
  <si>
    <t>(Over)/Under</t>
  </si>
  <si>
    <t>Order Remaining to</t>
  </si>
  <si>
    <t>beginning of Review</t>
  </si>
  <si>
    <t>Recoveries During</t>
  </si>
  <si>
    <t>be Amortized at end</t>
  </si>
  <si>
    <t>Period</t>
  </si>
  <si>
    <t>Review Period</t>
  </si>
  <si>
    <t>of Review Period</t>
  </si>
  <si>
    <t>8a</t>
  </si>
  <si>
    <t>Case No. 2016-00335 Recovery</t>
  </si>
  <si>
    <t>8b</t>
  </si>
  <si>
    <t>Case No. 2017-00071 Recovery</t>
  </si>
  <si>
    <t>8c</t>
  </si>
  <si>
    <t>Case No. 2017-00326 Recovery</t>
  </si>
  <si>
    <t>8d</t>
  </si>
  <si>
    <t xml:space="preserve">Total Order amounts remaining - Over/(Under):      </t>
  </si>
  <si>
    <t>Cumulative six month (Over)/Under-Recovery [Cumulative net of remaining Case amortizations (Ln 7&amp;8d)]</t>
  </si>
  <si>
    <t>Monthly recovery (per month for six months</t>
  </si>
  <si>
    <t>Reconciliation:</t>
  </si>
  <si>
    <t>Previous (Over)/Under-Recovery Remaining to be Amortized, beginning of Review Period</t>
  </si>
  <si>
    <t>Previous (Over)/Under-Recovery Remaining to be Amortized, ending of Review Period</t>
  </si>
  <si>
    <t>Total Amortization during Review Period</t>
  </si>
  <si>
    <t>(Over)/Under-Recovery from Column 5, Line 9</t>
  </si>
  <si>
    <t>Less:  Total Monthly (Over)/Under-Recovery for Review Period (Column 4, Lines 2 thru 7)</t>
  </si>
  <si>
    <t>Difference</t>
  </si>
  <si>
    <t>Amortization Detail, Column 3, Line 8:</t>
  </si>
  <si>
    <t>Case No.</t>
  </si>
  <si>
    <t>2016-00335</t>
  </si>
  <si>
    <t>2017-00071</t>
  </si>
  <si>
    <t>2017-00326</t>
  </si>
  <si>
    <t xml:space="preserve">Totals  </t>
  </si>
  <si>
    <t>From Case No. 2018-00075 (Over)/Under-Recovery</t>
  </si>
  <si>
    <t>Less Adjustment for Order amounts remaining to be amortized at end of review period June 2018</t>
  </si>
  <si>
    <t>Case No. 2018-00075 Recovery</t>
  </si>
  <si>
    <t>2018-00075</t>
  </si>
  <si>
    <t>From Case No. 2018-00306 (Over)/Under-Recovery</t>
  </si>
  <si>
    <t>Less Adjustment for Order amounts remaining to be amortized at end of review period December 2018</t>
  </si>
  <si>
    <t>Case No. 2018-00306 Recovery</t>
  </si>
  <si>
    <t>2018-00306</t>
  </si>
  <si>
    <t>From Case No. 2019-00171 (Over)/Under-Recovery</t>
  </si>
  <si>
    <t>Less Adjustment for Order amounts remaining to be amortized at end of review period June 2019</t>
  </si>
  <si>
    <t>Case No. 2019-00171 Recovery</t>
  </si>
  <si>
    <t>2019-00171</t>
  </si>
  <si>
    <t>Monthly recovery (per month for six months)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</si>
</sst>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$&quot;#,##0_);\(&quot;$&quot;#,##0\)"/>
    <numFmt numFmtId="164" formatCode="[$-409]mmm\-yy;@"/>
  </numFmts>
  <fonts count="2" x14ac:knownFonts="1"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0" borderId="10" xfId="0" applyNumberFormat="1" applyBorder="1" applyAlignment="1">
      <alignment horizontal="center"/>
    </xf>
    <xf numFmtId="0" fontId="0" fillId="0" borderId="12" xfId="0" applyBorder="1"/>
    <xf numFmtId="0" fontId="0" fillId="0" borderId="13" xfId="0" applyBorder="1"/>
    <xf numFmtId="5" fontId="0" fillId="0" borderId="10" xfId="0" applyNumberFormat="1" applyFill="1" applyBorder="1"/>
    <xf numFmtId="0" fontId="0" fillId="0" borderId="3" xfId="0" applyBorder="1"/>
    <xf numFmtId="5" fontId="0" fillId="0" borderId="7" xfId="0" applyNumberFormat="1" applyBorder="1"/>
    <xf numFmtId="164" fontId="0" fillId="0" borderId="7" xfId="0" applyNumberFormat="1" applyBorder="1" applyAlignment="1">
      <alignment horizontal="right"/>
    </xf>
    <xf numFmtId="5" fontId="0" fillId="0" borderId="7" xfId="0" applyNumberFormat="1" applyFill="1" applyBorder="1"/>
    <xf numFmtId="5" fontId="0" fillId="0" borderId="1" xfId="0" applyNumberFormat="1" applyFill="1" applyBorder="1"/>
    <xf numFmtId="5" fontId="0" fillId="0" borderId="1" xfId="0" applyNumberFormat="1" applyBorder="1"/>
    <xf numFmtId="164" fontId="0" fillId="0" borderId="8" xfId="0" applyNumberFormat="1" applyBorder="1" applyAlignment="1">
      <alignment horizontal="right"/>
    </xf>
    <xf numFmtId="5" fontId="0" fillId="0" borderId="8" xfId="0" applyNumberFormat="1" applyFill="1" applyBorder="1"/>
    <xf numFmtId="5" fontId="0" fillId="0" borderId="14" xfId="0" applyNumberFormat="1" applyFill="1" applyBorder="1"/>
    <xf numFmtId="5" fontId="0" fillId="0" borderId="14" xfId="0" applyNumberFormat="1" applyBorder="1"/>
    <xf numFmtId="5" fontId="0" fillId="0" borderId="8" xfId="0" applyNumberFormat="1" applyBorder="1"/>
    <xf numFmtId="5" fontId="0" fillId="0" borderId="4" xfId="0" applyNumberFormat="1" applyBorder="1"/>
    <xf numFmtId="5" fontId="0" fillId="0" borderId="9" xfId="0" applyNumberFormat="1" applyBorder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9" xfId="0" applyNumberFormat="1" applyBorder="1" applyAlignment="1">
      <alignment horizontal="right"/>
    </xf>
    <xf numFmtId="5" fontId="0" fillId="0" borderId="9" xfId="0" applyNumberFormat="1" applyFill="1" applyBorder="1"/>
    <xf numFmtId="5" fontId="0" fillId="0" borderId="4" xfId="0" applyNumberFormat="1" applyFill="1" applyBorder="1"/>
    <xf numFmtId="0" fontId="0" fillId="2" borderId="9" xfId="0" applyFill="1" applyBorder="1" applyAlignment="1">
      <alignment horizontal="left"/>
    </xf>
    <xf numFmtId="0" fontId="0" fillId="2" borderId="5" xfId="0" applyFill="1" applyBorder="1"/>
    <xf numFmtId="5" fontId="0" fillId="2" borderId="6" xfId="0" applyNumberFormat="1" applyFill="1" applyBorder="1"/>
    <xf numFmtId="5" fontId="0" fillId="0" borderId="8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/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0" xfId="0" applyAlignment="1">
      <alignment horizontal="center"/>
    </xf>
    <xf numFmtId="5" fontId="0" fillId="0" borderId="0" xfId="0" applyNumberFormat="1"/>
    <xf numFmtId="0" fontId="0" fillId="0" borderId="11" xfId="0" applyBorder="1"/>
    <xf numFmtId="5" fontId="0" fillId="0" borderId="10" xfId="0" applyNumberFormat="1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0" borderId="2" xfId="0" applyBorder="1"/>
    <xf numFmtId="0" fontId="0" fillId="0" borderId="0" xfId="0" applyBorder="1"/>
    <xf numFmtId="5" fontId="0" fillId="0" borderId="15" xfId="0" applyNumberFormat="1" applyBorder="1"/>
    <xf numFmtId="5" fontId="0" fillId="0" borderId="6" xfId="0" applyNumberFormat="1" applyBorder="1"/>
    <xf numFmtId="5" fontId="0" fillId="0" borderId="16" xfId="0" applyNumberFormat="1" applyBorder="1"/>
    <xf numFmtId="0" fontId="0" fillId="0" borderId="5" xfId="0" applyBorder="1"/>
    <xf numFmtId="0" fontId="0" fillId="0" borderId="6" xfId="0" applyBorder="1"/>
    <xf numFmtId="0" fontId="0" fillId="0" borderId="10" xfId="0" applyBorder="1" applyAlignment="1">
      <alignment horizontal="right"/>
    </xf>
    <xf numFmtId="0" fontId="1" fillId="0" borderId="1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2" borderId="11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2" borderId="13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63"/>
  <sheetViews>
    <sheetView workbookViewId="0"/>
  </sheetViews>
  <sheetFormatPr defaultColWidth="12.625" defaultRowHeight="14.25" x14ac:dyDescent="0.2"/>
  <cols>
    <col min="1" max="1" width="12.625" customWidth="1"/>
    <col min="2" max="2" width="8.625" customWidth="1"/>
    <col min="3" max="3" width="30.625" customWidth="1"/>
    <col min="4" max="5" width="17.625" customWidth="1"/>
    <col min="6" max="6" width="19.625" customWidth="1"/>
    <col min="7" max="7" width="17.625" customWidth="1"/>
    <col min="8" max="8" width="12.625" customWidth="1"/>
  </cols>
  <sheetData>
    <row r="3" spans="2:7" x14ac:dyDescent="0.2">
      <c r="B3" s="53" t="s">
        <v>0</v>
      </c>
      <c r="C3" s="54"/>
      <c r="D3" s="54"/>
      <c r="E3" s="54"/>
      <c r="F3" s="54"/>
      <c r="G3" s="55"/>
    </row>
    <row r="4" spans="2:7" x14ac:dyDescent="0.2">
      <c r="B4" s="56"/>
      <c r="C4" s="57"/>
      <c r="D4" s="57"/>
      <c r="E4" s="57"/>
      <c r="F4" s="57"/>
      <c r="G4" s="58"/>
    </row>
    <row r="6" spans="2:7" x14ac:dyDescent="0.2">
      <c r="B6" s="1"/>
      <c r="C6" s="1"/>
      <c r="D6" s="1"/>
      <c r="E6" s="2" t="s">
        <v>1</v>
      </c>
      <c r="F6" s="1"/>
      <c r="G6" s="1"/>
    </row>
    <row r="7" spans="2:7" x14ac:dyDescent="0.2">
      <c r="B7" s="3"/>
      <c r="C7" s="3"/>
      <c r="D7" s="4" t="s">
        <v>2</v>
      </c>
      <c r="E7" s="4" t="s">
        <v>3</v>
      </c>
      <c r="F7" s="3"/>
      <c r="G7" s="3"/>
    </row>
    <row r="8" spans="2:7" x14ac:dyDescent="0.2">
      <c r="B8" s="3"/>
      <c r="C8" s="3"/>
      <c r="D8" s="4" t="s">
        <v>4</v>
      </c>
      <c r="E8" s="4" t="s">
        <v>5</v>
      </c>
      <c r="F8" s="4" t="s">
        <v>6</v>
      </c>
      <c r="G8" s="4" t="s">
        <v>7</v>
      </c>
    </row>
    <row r="9" spans="2:7" x14ac:dyDescent="0.2">
      <c r="B9" s="5"/>
      <c r="C9" s="5"/>
      <c r="D9" s="5" t="s">
        <v>8</v>
      </c>
      <c r="E9" s="5" t="s">
        <v>8</v>
      </c>
      <c r="F9" s="5" t="s">
        <v>9</v>
      </c>
      <c r="G9" s="5" t="s">
        <v>9</v>
      </c>
    </row>
    <row r="10" spans="2:7" x14ac:dyDescent="0.2">
      <c r="B10" s="6" t="s">
        <v>10</v>
      </c>
      <c r="C10" s="6" t="s">
        <v>11</v>
      </c>
      <c r="D10" s="7" t="s">
        <v>12</v>
      </c>
      <c r="E10" s="7" t="s">
        <v>13</v>
      </c>
      <c r="F10" s="7" t="s">
        <v>14</v>
      </c>
      <c r="G10" s="7" t="s">
        <v>15</v>
      </c>
    </row>
    <row r="11" spans="2:7" x14ac:dyDescent="0.2">
      <c r="B11" s="2">
        <v>1</v>
      </c>
      <c r="C11" s="59" t="s">
        <v>16</v>
      </c>
      <c r="D11" s="60"/>
      <c r="E11" s="60"/>
      <c r="F11" s="60"/>
      <c r="G11" s="61"/>
    </row>
    <row r="12" spans="2:7" x14ac:dyDescent="0.2">
      <c r="B12" s="2" t="s">
        <v>17</v>
      </c>
      <c r="C12" s="8" t="s">
        <v>18</v>
      </c>
      <c r="D12" s="8"/>
      <c r="E12" s="8"/>
      <c r="F12" s="9"/>
      <c r="G12" s="10">
        <v>26700</v>
      </c>
    </row>
    <row r="13" spans="2:7" x14ac:dyDescent="0.2">
      <c r="B13" s="4" t="s">
        <v>19</v>
      </c>
      <c r="C13" s="8" t="s">
        <v>20</v>
      </c>
      <c r="D13" s="8"/>
      <c r="E13" s="8"/>
      <c r="F13" s="9"/>
      <c r="G13" s="10">
        <v>-46680</v>
      </c>
    </row>
    <row r="14" spans="2:7" x14ac:dyDescent="0.2">
      <c r="B14" s="4" t="s">
        <v>21</v>
      </c>
      <c r="C14" s="8" t="s">
        <v>22</v>
      </c>
      <c r="D14" s="8"/>
      <c r="E14" s="8"/>
      <c r="F14" s="9"/>
      <c r="G14" s="10">
        <v>61310</v>
      </c>
    </row>
    <row r="15" spans="2:7" x14ac:dyDescent="0.2">
      <c r="B15" s="5" t="s">
        <v>23</v>
      </c>
      <c r="C15" s="8" t="s">
        <v>24</v>
      </c>
      <c r="D15" s="8"/>
      <c r="E15" s="8"/>
      <c r="F15" s="11"/>
      <c r="G15" s="12">
        <f>G12+G13+G14</f>
        <v>41330</v>
      </c>
    </row>
    <row r="16" spans="2:7" x14ac:dyDescent="0.2">
      <c r="B16" s="4">
        <v>2</v>
      </c>
      <c r="C16" s="13">
        <v>42917</v>
      </c>
      <c r="D16" s="14">
        <f>401548-336</f>
        <v>401212</v>
      </c>
      <c r="E16" s="15">
        <v>423529.95</v>
      </c>
      <c r="F16" s="16">
        <f t="shared" ref="F16:F23" si="0">D16-E16</f>
        <v>-22317.950000000012</v>
      </c>
      <c r="G16" s="12">
        <f>G15+F16</f>
        <v>19012.049999999988</v>
      </c>
    </row>
    <row r="17" spans="2:7" x14ac:dyDescent="0.2">
      <c r="B17" s="4">
        <v>3</v>
      </c>
      <c r="C17" s="17">
        <v>42948</v>
      </c>
      <c r="D17" s="18">
        <f>420217-306</f>
        <v>419911</v>
      </c>
      <c r="E17" s="19">
        <v>415106.89</v>
      </c>
      <c r="F17" s="20">
        <f t="shared" si="0"/>
        <v>4804.109999999986</v>
      </c>
      <c r="G17" s="21">
        <f t="shared" ref="G17:G23" si="1">G16+F17</f>
        <v>23816.159999999974</v>
      </c>
    </row>
    <row r="18" spans="2:7" x14ac:dyDescent="0.2">
      <c r="B18" s="4">
        <v>4</v>
      </c>
      <c r="C18" s="17">
        <v>42979</v>
      </c>
      <c r="D18" s="18">
        <f>376869-299</f>
        <v>376570</v>
      </c>
      <c r="E18" s="19">
        <v>348236.2</v>
      </c>
      <c r="F18" s="20">
        <f t="shared" si="0"/>
        <v>28333.799999999988</v>
      </c>
      <c r="G18" s="21">
        <f t="shared" si="1"/>
        <v>52149.959999999963</v>
      </c>
    </row>
    <row r="19" spans="2:7" x14ac:dyDescent="0.2">
      <c r="B19" s="4">
        <v>5</v>
      </c>
      <c r="C19" s="17">
        <v>43009</v>
      </c>
      <c r="D19" s="18">
        <f>258867-268</f>
        <v>258599</v>
      </c>
      <c r="E19" s="19">
        <v>277581.11</v>
      </c>
      <c r="F19" s="20">
        <f t="shared" si="0"/>
        <v>-18982.109999999986</v>
      </c>
      <c r="G19" s="21">
        <f t="shared" si="1"/>
        <v>33167.849999999977</v>
      </c>
    </row>
    <row r="20" spans="2:7" x14ac:dyDescent="0.2">
      <c r="B20" s="4">
        <v>6</v>
      </c>
      <c r="C20" s="17">
        <v>43040</v>
      </c>
      <c r="D20" s="18">
        <f>313696-296</f>
        <v>313400</v>
      </c>
      <c r="E20" s="19">
        <v>301006.78999999998</v>
      </c>
      <c r="F20" s="20">
        <f t="shared" si="0"/>
        <v>12393.210000000021</v>
      </c>
      <c r="G20" s="21">
        <f t="shared" si="1"/>
        <v>45561.06</v>
      </c>
    </row>
    <row r="21" spans="2:7" x14ac:dyDescent="0.2">
      <c r="B21" s="4">
        <v>7</v>
      </c>
      <c r="C21" s="17">
        <v>43070</v>
      </c>
      <c r="D21" s="18">
        <f>442962-346</f>
        <v>442616</v>
      </c>
      <c r="E21" s="19">
        <v>487958.75</v>
      </c>
      <c r="F21" s="22">
        <f t="shared" si="0"/>
        <v>-45342.75</v>
      </c>
      <c r="G21" s="23">
        <f t="shared" si="1"/>
        <v>218.30999999999767</v>
      </c>
    </row>
    <row r="22" spans="2:7" x14ac:dyDescent="0.2">
      <c r="B22" s="24" t="s">
        <v>25</v>
      </c>
      <c r="C22" s="13">
        <v>43101</v>
      </c>
      <c r="D22" s="14">
        <f>534747-303</f>
        <v>534444</v>
      </c>
      <c r="E22" s="15">
        <v>548856.59</v>
      </c>
      <c r="F22" s="16">
        <f t="shared" si="0"/>
        <v>-14412.589999999967</v>
      </c>
      <c r="G22" s="12">
        <f t="shared" si="1"/>
        <v>-14194.27999999997</v>
      </c>
    </row>
    <row r="23" spans="2:7" x14ac:dyDescent="0.2">
      <c r="B23" s="25" t="s">
        <v>26</v>
      </c>
      <c r="C23" s="26">
        <v>43132</v>
      </c>
      <c r="D23" s="27">
        <f>583751-278</f>
        <v>583473</v>
      </c>
      <c r="E23" s="28">
        <v>547287.18999999994</v>
      </c>
      <c r="F23" s="22">
        <f t="shared" si="0"/>
        <v>36185.810000000056</v>
      </c>
      <c r="G23" s="23">
        <f t="shared" si="1"/>
        <v>21991.530000000086</v>
      </c>
    </row>
    <row r="24" spans="2:7" x14ac:dyDescent="0.2">
      <c r="B24" s="5"/>
      <c r="C24" s="29" t="s">
        <v>27</v>
      </c>
      <c r="D24" s="30"/>
      <c r="E24" s="30"/>
      <c r="F24" s="30"/>
      <c r="G24" s="31"/>
    </row>
    <row r="25" spans="2:7" x14ac:dyDescent="0.2">
      <c r="B25" s="2"/>
      <c r="C25" s="1"/>
      <c r="D25" s="1"/>
      <c r="E25" s="1"/>
      <c r="F25" s="1"/>
      <c r="G25" s="12"/>
    </row>
    <row r="26" spans="2:7" x14ac:dyDescent="0.2">
      <c r="B26" s="4"/>
      <c r="C26" s="3"/>
      <c r="D26" s="4" t="s">
        <v>28</v>
      </c>
      <c r="E26" s="4" t="s">
        <v>29</v>
      </c>
      <c r="F26" s="3"/>
      <c r="G26" s="21"/>
    </row>
    <row r="27" spans="2:7" x14ac:dyDescent="0.2">
      <c r="B27" s="4">
        <v>8</v>
      </c>
      <c r="C27" s="3"/>
      <c r="D27" s="4" t="s">
        <v>30</v>
      </c>
      <c r="E27" s="4" t="s">
        <v>31</v>
      </c>
      <c r="F27" s="3"/>
      <c r="G27" s="32" t="s">
        <v>28</v>
      </c>
    </row>
    <row r="28" spans="2:7" x14ac:dyDescent="0.2">
      <c r="B28" s="4"/>
      <c r="C28" s="3"/>
      <c r="D28" s="4" t="s">
        <v>32</v>
      </c>
      <c r="E28" s="4" t="s">
        <v>33</v>
      </c>
      <c r="F28" s="3"/>
      <c r="G28" s="32" t="s">
        <v>34</v>
      </c>
    </row>
    <row r="29" spans="2:7" x14ac:dyDescent="0.2">
      <c r="B29" s="4"/>
      <c r="C29" s="3"/>
      <c r="D29" s="4" t="s">
        <v>35</v>
      </c>
      <c r="E29" s="4" t="s">
        <v>36</v>
      </c>
      <c r="F29" s="3"/>
      <c r="G29" s="32" t="s">
        <v>37</v>
      </c>
    </row>
    <row r="30" spans="2:7" x14ac:dyDescent="0.2">
      <c r="B30" s="5"/>
      <c r="C30" s="3"/>
      <c r="D30" s="4" t="s">
        <v>38</v>
      </c>
      <c r="E30" s="4" t="s">
        <v>39</v>
      </c>
      <c r="F30" s="3"/>
      <c r="G30" s="32" t="s">
        <v>40</v>
      </c>
    </row>
    <row r="31" spans="2:7" x14ac:dyDescent="0.2">
      <c r="B31" s="24" t="s">
        <v>41</v>
      </c>
      <c r="C31" s="1" t="s">
        <v>42</v>
      </c>
      <c r="D31" s="12">
        <f>-G12</f>
        <v>-26700</v>
      </c>
      <c r="E31" s="12">
        <f>D63</f>
        <v>26700</v>
      </c>
      <c r="F31" s="1"/>
      <c r="G31" s="12">
        <f>D31+E31</f>
        <v>0</v>
      </c>
    </row>
    <row r="32" spans="2:7" x14ac:dyDescent="0.2">
      <c r="B32" s="33" t="s">
        <v>43</v>
      </c>
      <c r="C32" s="3" t="s">
        <v>44</v>
      </c>
      <c r="D32" s="21">
        <f>-G13</f>
        <v>46680</v>
      </c>
      <c r="E32" s="21">
        <f>E63</f>
        <v>-38900</v>
      </c>
      <c r="F32" s="3"/>
      <c r="G32" s="21">
        <f>D32+E32</f>
        <v>7780</v>
      </c>
    </row>
    <row r="33" spans="2:7" x14ac:dyDescent="0.2">
      <c r="B33" s="33" t="s">
        <v>45</v>
      </c>
      <c r="C33" s="34" t="s">
        <v>46</v>
      </c>
      <c r="D33" s="23">
        <f>-G14</f>
        <v>-61310</v>
      </c>
      <c r="E33" s="23">
        <f>F63</f>
        <v>0</v>
      </c>
      <c r="F33" s="34"/>
      <c r="G33" s="23">
        <f>D33+E33</f>
        <v>-61310</v>
      </c>
    </row>
    <row r="34" spans="2:7" x14ac:dyDescent="0.2">
      <c r="B34" s="5" t="s">
        <v>47</v>
      </c>
      <c r="C34" s="35"/>
      <c r="D34" s="36"/>
      <c r="E34" s="36"/>
      <c r="F34" s="37" t="s">
        <v>48</v>
      </c>
      <c r="G34" s="23">
        <f>G31+G32+G33</f>
        <v>-53530</v>
      </c>
    </row>
    <row r="35" spans="2:7" x14ac:dyDescent="0.2">
      <c r="B35" s="38"/>
      <c r="G35" s="39"/>
    </row>
    <row r="36" spans="2:7" x14ac:dyDescent="0.2">
      <c r="B36" s="6">
        <v>9</v>
      </c>
      <c r="C36" s="40" t="s">
        <v>49</v>
      </c>
      <c r="D36" s="8"/>
      <c r="E36" s="8"/>
      <c r="F36" s="9"/>
      <c r="G36" s="41">
        <f>G21+G34</f>
        <v>-53311.69</v>
      </c>
    </row>
    <row r="37" spans="2:7" x14ac:dyDescent="0.2">
      <c r="B37" s="38"/>
      <c r="G37" s="39"/>
    </row>
    <row r="38" spans="2:7" x14ac:dyDescent="0.2">
      <c r="B38" s="6">
        <v>10</v>
      </c>
      <c r="C38" s="40" t="s">
        <v>50</v>
      </c>
      <c r="D38" s="8"/>
      <c r="E38" s="8"/>
      <c r="F38" s="9"/>
      <c r="G38" s="41">
        <f>G36/6</f>
        <v>-8885.2816666666677</v>
      </c>
    </row>
    <row r="40" spans="2:7" x14ac:dyDescent="0.2">
      <c r="B40" s="1"/>
      <c r="C40" s="42" t="s">
        <v>51</v>
      </c>
      <c r="D40" s="43"/>
      <c r="E40" s="43"/>
      <c r="F40" s="43"/>
      <c r="G40" s="44"/>
    </row>
    <row r="41" spans="2:7" x14ac:dyDescent="0.2">
      <c r="B41" s="1"/>
      <c r="C41" s="45"/>
      <c r="D41" s="45"/>
      <c r="E41" s="45"/>
      <c r="F41" s="45"/>
      <c r="G41" s="11"/>
    </row>
    <row r="42" spans="2:7" x14ac:dyDescent="0.2">
      <c r="B42" s="4">
        <v>11</v>
      </c>
      <c r="C42" s="46" t="s">
        <v>52</v>
      </c>
      <c r="D42" s="46"/>
      <c r="E42" s="46"/>
      <c r="F42" s="46"/>
      <c r="G42" s="47">
        <f>G15</f>
        <v>41330</v>
      </c>
    </row>
    <row r="43" spans="2:7" x14ac:dyDescent="0.2">
      <c r="B43" s="4">
        <v>12</v>
      </c>
      <c r="C43" s="46" t="s">
        <v>53</v>
      </c>
      <c r="D43" s="46"/>
      <c r="E43" s="46"/>
      <c r="F43" s="46"/>
      <c r="G43" s="48">
        <f>G34</f>
        <v>-53530</v>
      </c>
    </row>
    <row r="44" spans="2:7" x14ac:dyDescent="0.2">
      <c r="B44" s="4"/>
      <c r="C44" s="46"/>
      <c r="D44" s="46"/>
      <c r="E44" s="46"/>
      <c r="F44" s="46"/>
      <c r="G44" s="47"/>
    </row>
    <row r="45" spans="2:7" ht="15" thickBot="1" x14ac:dyDescent="0.25">
      <c r="B45" s="4">
        <v>13</v>
      </c>
      <c r="C45" s="46" t="s">
        <v>54</v>
      </c>
      <c r="D45" s="46"/>
      <c r="E45" s="46"/>
      <c r="F45" s="46"/>
      <c r="G45" s="49">
        <f>G42+G43</f>
        <v>-12200</v>
      </c>
    </row>
    <row r="46" spans="2:7" ht="15" thickTop="1" x14ac:dyDescent="0.2">
      <c r="B46" s="4"/>
      <c r="C46" s="46"/>
      <c r="D46" s="46"/>
      <c r="E46" s="46"/>
      <c r="F46" s="46"/>
      <c r="G46" s="47"/>
    </row>
    <row r="47" spans="2:7" x14ac:dyDescent="0.2">
      <c r="B47" s="4">
        <v>14</v>
      </c>
      <c r="C47" s="46" t="s">
        <v>55</v>
      </c>
      <c r="D47" s="46"/>
      <c r="E47" s="46"/>
      <c r="F47" s="46"/>
      <c r="G47" s="47">
        <f>G36</f>
        <v>-53311.69</v>
      </c>
    </row>
    <row r="48" spans="2:7" x14ac:dyDescent="0.2">
      <c r="B48" s="4"/>
      <c r="C48" s="46"/>
      <c r="D48" s="46"/>
      <c r="E48" s="46"/>
      <c r="F48" s="46"/>
      <c r="G48" s="47"/>
    </row>
    <row r="49" spans="2:7" x14ac:dyDescent="0.2">
      <c r="B49" s="4">
        <v>15</v>
      </c>
      <c r="C49" s="46" t="s">
        <v>56</v>
      </c>
      <c r="D49" s="46"/>
      <c r="E49" s="46"/>
      <c r="F49" s="46"/>
      <c r="G49" s="48">
        <f>SUM(F16:F21)</f>
        <v>-41111.69</v>
      </c>
    </row>
    <row r="50" spans="2:7" x14ac:dyDescent="0.2">
      <c r="B50" s="4"/>
      <c r="C50" s="46"/>
      <c r="D50" s="46"/>
      <c r="E50" s="46"/>
      <c r="F50" s="46"/>
      <c r="G50" s="47"/>
    </row>
    <row r="51" spans="2:7" ht="15" thickBot="1" x14ac:dyDescent="0.25">
      <c r="B51" s="4">
        <v>16</v>
      </c>
      <c r="C51" s="46" t="s">
        <v>57</v>
      </c>
      <c r="D51" s="46"/>
      <c r="E51" s="46"/>
      <c r="F51" s="46"/>
      <c r="G51" s="49">
        <f>G47-G49</f>
        <v>-12200</v>
      </c>
    </row>
    <row r="52" spans="2:7" ht="15" thickTop="1" x14ac:dyDescent="0.2">
      <c r="B52" s="34"/>
      <c r="C52" s="50"/>
      <c r="D52" s="50"/>
      <c r="E52" s="50"/>
      <c r="F52" s="50"/>
      <c r="G52" s="51"/>
    </row>
    <row r="54" spans="2:7" x14ac:dyDescent="0.2">
      <c r="B54" t="s">
        <v>58</v>
      </c>
    </row>
    <row r="55" spans="2:7" x14ac:dyDescent="0.2">
      <c r="B55" s="38"/>
      <c r="C55" s="1"/>
      <c r="D55" s="2" t="s">
        <v>59</v>
      </c>
      <c r="E55" s="2" t="s">
        <v>59</v>
      </c>
      <c r="F55" s="2" t="s">
        <v>59</v>
      </c>
    </row>
    <row r="56" spans="2:7" x14ac:dyDescent="0.2">
      <c r="B56" s="38"/>
      <c r="C56" s="5" t="s">
        <v>11</v>
      </c>
      <c r="D56" s="5" t="s">
        <v>60</v>
      </c>
      <c r="E56" s="5" t="s">
        <v>61</v>
      </c>
      <c r="F56" s="5" t="s">
        <v>62</v>
      </c>
    </row>
    <row r="57" spans="2:7" x14ac:dyDescent="0.2">
      <c r="C57" s="13">
        <v>42917</v>
      </c>
      <c r="D57" s="14">
        <v>5340</v>
      </c>
      <c r="E57" s="14">
        <v>0</v>
      </c>
      <c r="F57" s="12">
        <v>0</v>
      </c>
    </row>
    <row r="58" spans="2:7" x14ac:dyDescent="0.2">
      <c r="C58" s="17">
        <v>42948</v>
      </c>
      <c r="D58" s="18">
        <v>5340</v>
      </c>
      <c r="E58" s="18">
        <v>-7780</v>
      </c>
      <c r="F58" s="21">
        <v>0</v>
      </c>
    </row>
    <row r="59" spans="2:7" x14ac:dyDescent="0.2">
      <c r="C59" s="17">
        <v>42979</v>
      </c>
      <c r="D59" s="18">
        <v>5340</v>
      </c>
      <c r="E59" s="18">
        <v>-7780</v>
      </c>
      <c r="F59" s="21">
        <v>0</v>
      </c>
    </row>
    <row r="60" spans="2:7" x14ac:dyDescent="0.2">
      <c r="C60" s="17">
        <v>43009</v>
      </c>
      <c r="D60" s="18">
        <v>5340</v>
      </c>
      <c r="E60" s="18">
        <v>-7780</v>
      </c>
      <c r="F60" s="21">
        <v>0</v>
      </c>
    </row>
    <row r="61" spans="2:7" x14ac:dyDescent="0.2">
      <c r="C61" s="17">
        <v>43040</v>
      </c>
      <c r="D61" s="18">
        <v>5340</v>
      </c>
      <c r="E61" s="18">
        <v>-7780</v>
      </c>
      <c r="F61" s="21">
        <v>0</v>
      </c>
    </row>
    <row r="62" spans="2:7" x14ac:dyDescent="0.2">
      <c r="C62" s="26">
        <v>43070</v>
      </c>
      <c r="D62" s="27">
        <v>0</v>
      </c>
      <c r="E62" s="27">
        <v>-7780</v>
      </c>
      <c r="F62" s="23">
        <v>0</v>
      </c>
    </row>
    <row r="63" spans="2:7" x14ac:dyDescent="0.2">
      <c r="C63" s="52" t="s">
        <v>63</v>
      </c>
      <c r="D63" s="41">
        <f>SUM(D57:D62)</f>
        <v>26700</v>
      </c>
      <c r="E63" s="41">
        <f>SUM(E57:E62)</f>
        <v>-38900</v>
      </c>
      <c r="F63" s="41">
        <f>SUM(F57:F62)</f>
        <v>0</v>
      </c>
    </row>
  </sheetData>
  <mergeCells count="2">
    <mergeCell ref="B3:G4"/>
    <mergeCell ref="C11:G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63"/>
  <sheetViews>
    <sheetView workbookViewId="0"/>
  </sheetViews>
  <sheetFormatPr defaultColWidth="12.625" defaultRowHeight="14.25" x14ac:dyDescent="0.2"/>
  <cols>
    <col min="1" max="1" width="12.625" customWidth="1"/>
    <col min="2" max="2" width="8.625" customWidth="1"/>
    <col min="3" max="3" width="30.625" customWidth="1"/>
    <col min="4" max="5" width="17.625" customWidth="1"/>
    <col min="6" max="6" width="19.625" customWidth="1"/>
    <col min="7" max="7" width="17.625" customWidth="1"/>
    <col min="8" max="8" width="12.625" customWidth="1"/>
  </cols>
  <sheetData>
    <row r="3" spans="2:7" x14ac:dyDescent="0.2">
      <c r="B3" s="53" t="s">
        <v>0</v>
      </c>
      <c r="C3" s="54"/>
      <c r="D3" s="54"/>
      <c r="E3" s="54"/>
      <c r="F3" s="54"/>
      <c r="G3" s="55"/>
    </row>
    <row r="4" spans="2:7" x14ac:dyDescent="0.2">
      <c r="B4" s="56"/>
      <c r="C4" s="57"/>
      <c r="D4" s="57"/>
      <c r="E4" s="57"/>
      <c r="F4" s="57"/>
      <c r="G4" s="58"/>
    </row>
    <row r="6" spans="2:7" x14ac:dyDescent="0.2">
      <c r="B6" s="1"/>
      <c r="C6" s="1"/>
      <c r="D6" s="1"/>
      <c r="E6" s="2" t="s">
        <v>1</v>
      </c>
      <c r="F6" s="1"/>
      <c r="G6" s="1"/>
    </row>
    <row r="7" spans="2:7" x14ac:dyDescent="0.2">
      <c r="B7" s="3"/>
      <c r="C7" s="3"/>
      <c r="D7" s="4" t="s">
        <v>2</v>
      </c>
      <c r="E7" s="4" t="s">
        <v>3</v>
      </c>
      <c r="F7" s="3"/>
      <c r="G7" s="3"/>
    </row>
    <row r="8" spans="2:7" x14ac:dyDescent="0.2">
      <c r="B8" s="3"/>
      <c r="C8" s="3"/>
      <c r="D8" s="4" t="s">
        <v>4</v>
      </c>
      <c r="E8" s="4" t="s">
        <v>5</v>
      </c>
      <c r="F8" s="4" t="s">
        <v>6</v>
      </c>
      <c r="G8" s="4" t="s">
        <v>7</v>
      </c>
    </row>
    <row r="9" spans="2:7" x14ac:dyDescent="0.2">
      <c r="B9" s="5"/>
      <c r="C9" s="5"/>
      <c r="D9" s="5" t="s">
        <v>8</v>
      </c>
      <c r="E9" s="5" t="s">
        <v>8</v>
      </c>
      <c r="F9" s="5" t="s">
        <v>9</v>
      </c>
      <c r="G9" s="5" t="s">
        <v>9</v>
      </c>
    </row>
    <row r="10" spans="2:7" x14ac:dyDescent="0.2">
      <c r="B10" s="6" t="s">
        <v>10</v>
      </c>
      <c r="C10" s="6" t="s">
        <v>11</v>
      </c>
      <c r="D10" s="7" t="s">
        <v>12</v>
      </c>
      <c r="E10" s="7" t="s">
        <v>13</v>
      </c>
      <c r="F10" s="7" t="s">
        <v>14</v>
      </c>
      <c r="G10" s="7" t="s">
        <v>15</v>
      </c>
    </row>
    <row r="11" spans="2:7" x14ac:dyDescent="0.2">
      <c r="B11" s="2">
        <v>1</v>
      </c>
      <c r="C11" s="59" t="s">
        <v>16</v>
      </c>
      <c r="D11" s="60"/>
      <c r="E11" s="60"/>
      <c r="F11" s="60"/>
      <c r="G11" s="61"/>
    </row>
    <row r="12" spans="2:7" x14ac:dyDescent="0.2">
      <c r="B12" s="2" t="s">
        <v>17</v>
      </c>
      <c r="C12" s="8" t="s">
        <v>20</v>
      </c>
      <c r="D12" s="8"/>
      <c r="E12" s="8"/>
      <c r="F12" s="9"/>
      <c r="G12" s="10">
        <v>-7780</v>
      </c>
    </row>
    <row r="13" spans="2:7" x14ac:dyDescent="0.2">
      <c r="B13" s="4" t="s">
        <v>19</v>
      </c>
      <c r="C13" s="8" t="s">
        <v>22</v>
      </c>
      <c r="D13" s="8"/>
      <c r="E13" s="8"/>
      <c r="F13" s="9"/>
      <c r="G13" s="10">
        <v>61310</v>
      </c>
    </row>
    <row r="14" spans="2:7" x14ac:dyDescent="0.2">
      <c r="B14" s="4" t="s">
        <v>21</v>
      </c>
      <c r="C14" s="8" t="s">
        <v>64</v>
      </c>
      <c r="D14" s="8"/>
      <c r="E14" s="8"/>
      <c r="F14" s="9"/>
      <c r="G14" s="10">
        <v>-53312</v>
      </c>
    </row>
    <row r="15" spans="2:7" x14ac:dyDescent="0.2">
      <c r="B15" s="5" t="s">
        <v>23</v>
      </c>
      <c r="C15" s="8" t="s">
        <v>24</v>
      </c>
      <c r="D15" s="8"/>
      <c r="E15" s="8"/>
      <c r="F15" s="11"/>
      <c r="G15" s="12">
        <f>G12+G13+G14</f>
        <v>218</v>
      </c>
    </row>
    <row r="16" spans="2:7" x14ac:dyDescent="0.2">
      <c r="B16" s="4">
        <v>2</v>
      </c>
      <c r="C16" s="13">
        <v>43101</v>
      </c>
      <c r="D16" s="14">
        <f>534747-303</f>
        <v>534444</v>
      </c>
      <c r="E16" s="15">
        <v>548856.59</v>
      </c>
      <c r="F16" s="16">
        <f t="shared" ref="F16:F23" si="0">D16-E16</f>
        <v>-14412.589999999967</v>
      </c>
      <c r="G16" s="12">
        <f t="shared" ref="G16:G23" si="1">G15+F16</f>
        <v>-14194.589999999967</v>
      </c>
    </row>
    <row r="17" spans="2:7" x14ac:dyDescent="0.2">
      <c r="B17" s="4">
        <v>3</v>
      </c>
      <c r="C17" s="17">
        <v>43132</v>
      </c>
      <c r="D17" s="18">
        <f>583751-278</f>
        <v>583473</v>
      </c>
      <c r="E17" s="19">
        <v>547287.18999999994</v>
      </c>
      <c r="F17" s="20">
        <f t="shared" si="0"/>
        <v>36185.810000000056</v>
      </c>
      <c r="G17" s="21">
        <f t="shared" si="1"/>
        <v>21991.220000000088</v>
      </c>
    </row>
    <row r="18" spans="2:7" x14ac:dyDescent="0.2">
      <c r="B18" s="4">
        <v>4</v>
      </c>
      <c r="C18" s="17">
        <v>43160</v>
      </c>
      <c r="D18" s="18">
        <f>278520-183</f>
        <v>278337</v>
      </c>
      <c r="E18" s="19">
        <v>264169.24</v>
      </c>
      <c r="F18" s="20">
        <f t="shared" si="0"/>
        <v>14167.760000000009</v>
      </c>
      <c r="G18" s="21">
        <f t="shared" si="1"/>
        <v>36158.980000000098</v>
      </c>
    </row>
    <row r="19" spans="2:7" x14ac:dyDescent="0.2">
      <c r="B19" s="4">
        <v>5</v>
      </c>
      <c r="C19" s="17">
        <v>43191</v>
      </c>
      <c r="D19" s="18">
        <f>178427-123</f>
        <v>178304</v>
      </c>
      <c r="E19" s="19">
        <v>202907.94</v>
      </c>
      <c r="F19" s="20">
        <f t="shared" si="0"/>
        <v>-24603.940000000002</v>
      </c>
      <c r="G19" s="21">
        <f t="shared" si="1"/>
        <v>11555.040000000095</v>
      </c>
    </row>
    <row r="20" spans="2:7" x14ac:dyDescent="0.2">
      <c r="B20" s="4">
        <v>6</v>
      </c>
      <c r="C20" s="17">
        <v>43221</v>
      </c>
      <c r="D20" s="18">
        <f>274615-228</f>
        <v>274387</v>
      </c>
      <c r="E20" s="19">
        <v>280367.83</v>
      </c>
      <c r="F20" s="20">
        <f t="shared" si="0"/>
        <v>-5980.8300000000163</v>
      </c>
      <c r="G20" s="21">
        <f t="shared" si="1"/>
        <v>5574.2100000000792</v>
      </c>
    </row>
    <row r="21" spans="2:7" x14ac:dyDescent="0.2">
      <c r="B21" s="4">
        <v>7</v>
      </c>
      <c r="C21" s="17">
        <v>43252</v>
      </c>
      <c r="D21" s="18">
        <f>293423-244</f>
        <v>293179</v>
      </c>
      <c r="E21" s="19">
        <v>315599.5</v>
      </c>
      <c r="F21" s="22">
        <f t="shared" si="0"/>
        <v>-22420.5</v>
      </c>
      <c r="G21" s="23">
        <f t="shared" si="1"/>
        <v>-16846.289999999921</v>
      </c>
    </row>
    <row r="22" spans="2:7" x14ac:dyDescent="0.2">
      <c r="B22" s="24" t="s">
        <v>25</v>
      </c>
      <c r="C22" s="13">
        <v>43282</v>
      </c>
      <c r="D22" s="14">
        <f>352713-267</f>
        <v>352446</v>
      </c>
      <c r="E22" s="15">
        <f>383057.05</f>
        <v>383057.05</v>
      </c>
      <c r="F22" s="16">
        <f t="shared" si="0"/>
        <v>-30611.049999999988</v>
      </c>
      <c r="G22" s="12">
        <f t="shared" si="1"/>
        <v>-47457.339999999909</v>
      </c>
    </row>
    <row r="23" spans="2:7" x14ac:dyDescent="0.2">
      <c r="B23" s="25" t="s">
        <v>26</v>
      </c>
      <c r="C23" s="26">
        <v>43313</v>
      </c>
      <c r="D23" s="27">
        <f>344806-262</f>
        <v>344544</v>
      </c>
      <c r="E23" s="28">
        <v>366063.89</v>
      </c>
      <c r="F23" s="22">
        <f t="shared" si="0"/>
        <v>-21519.890000000014</v>
      </c>
      <c r="G23" s="23">
        <f t="shared" si="1"/>
        <v>-68977.229999999923</v>
      </c>
    </row>
    <row r="24" spans="2:7" x14ac:dyDescent="0.2">
      <c r="B24" s="5"/>
      <c r="C24" s="29" t="s">
        <v>65</v>
      </c>
      <c r="D24" s="30"/>
      <c r="E24" s="30"/>
      <c r="F24" s="30"/>
      <c r="G24" s="31"/>
    </row>
    <row r="25" spans="2:7" x14ac:dyDescent="0.2">
      <c r="B25" s="2"/>
      <c r="C25" s="1"/>
      <c r="D25" s="1"/>
      <c r="E25" s="1"/>
      <c r="F25" s="1"/>
      <c r="G25" s="12"/>
    </row>
    <row r="26" spans="2:7" x14ac:dyDescent="0.2">
      <c r="B26" s="4"/>
      <c r="C26" s="3"/>
      <c r="D26" s="4" t="s">
        <v>28</v>
      </c>
      <c r="E26" s="4" t="s">
        <v>29</v>
      </c>
      <c r="F26" s="3"/>
      <c r="G26" s="21"/>
    </row>
    <row r="27" spans="2:7" x14ac:dyDescent="0.2">
      <c r="B27" s="4">
        <v>8</v>
      </c>
      <c r="C27" s="3"/>
      <c r="D27" s="4" t="s">
        <v>30</v>
      </c>
      <c r="E27" s="4" t="s">
        <v>31</v>
      </c>
      <c r="F27" s="3"/>
      <c r="G27" s="32" t="s">
        <v>28</v>
      </c>
    </row>
    <row r="28" spans="2:7" x14ac:dyDescent="0.2">
      <c r="B28" s="4"/>
      <c r="C28" s="3"/>
      <c r="D28" s="4" t="s">
        <v>32</v>
      </c>
      <c r="E28" s="4" t="s">
        <v>33</v>
      </c>
      <c r="F28" s="3"/>
      <c r="G28" s="32" t="s">
        <v>34</v>
      </c>
    </row>
    <row r="29" spans="2:7" x14ac:dyDescent="0.2">
      <c r="B29" s="4"/>
      <c r="C29" s="3"/>
      <c r="D29" s="4" t="s">
        <v>35</v>
      </c>
      <c r="E29" s="4" t="s">
        <v>36</v>
      </c>
      <c r="F29" s="3"/>
      <c r="G29" s="32" t="s">
        <v>37</v>
      </c>
    </row>
    <row r="30" spans="2:7" x14ac:dyDescent="0.2">
      <c r="B30" s="5"/>
      <c r="C30" s="3"/>
      <c r="D30" s="4" t="s">
        <v>38</v>
      </c>
      <c r="E30" s="4" t="s">
        <v>39</v>
      </c>
      <c r="F30" s="3"/>
      <c r="G30" s="32" t="s">
        <v>40</v>
      </c>
    </row>
    <row r="31" spans="2:7" x14ac:dyDescent="0.2">
      <c r="B31" s="24" t="s">
        <v>41</v>
      </c>
      <c r="C31" s="1" t="s">
        <v>44</v>
      </c>
      <c r="D31" s="12">
        <f>-G12</f>
        <v>7780</v>
      </c>
      <c r="E31" s="12">
        <f>D63</f>
        <v>-7780</v>
      </c>
      <c r="F31" s="1"/>
      <c r="G31" s="12">
        <f>D31+E31</f>
        <v>0</v>
      </c>
    </row>
    <row r="32" spans="2:7" x14ac:dyDescent="0.2">
      <c r="B32" s="33" t="s">
        <v>43</v>
      </c>
      <c r="C32" s="3" t="s">
        <v>46</v>
      </c>
      <c r="D32" s="21">
        <f>-G13</f>
        <v>-61310</v>
      </c>
      <c r="E32" s="21">
        <f>E63</f>
        <v>51090</v>
      </c>
      <c r="F32" s="3"/>
      <c r="G32" s="21">
        <f>D32+E32</f>
        <v>-10220</v>
      </c>
    </row>
    <row r="33" spans="2:7" x14ac:dyDescent="0.2">
      <c r="B33" s="33" t="s">
        <v>45</v>
      </c>
      <c r="C33" s="34" t="s">
        <v>66</v>
      </c>
      <c r="D33" s="23">
        <f>-G14</f>
        <v>53312</v>
      </c>
      <c r="E33" s="23">
        <f>F63</f>
        <v>0</v>
      </c>
      <c r="F33" s="34"/>
      <c r="G33" s="23">
        <f>D33+E33</f>
        <v>53312</v>
      </c>
    </row>
    <row r="34" spans="2:7" x14ac:dyDescent="0.2">
      <c r="B34" s="5" t="s">
        <v>47</v>
      </c>
      <c r="C34" s="35"/>
      <c r="D34" s="36"/>
      <c r="E34" s="36"/>
      <c r="F34" s="37" t="s">
        <v>48</v>
      </c>
      <c r="G34" s="23">
        <f>G31+G32+G33</f>
        <v>43092</v>
      </c>
    </row>
    <row r="35" spans="2:7" x14ac:dyDescent="0.2">
      <c r="B35" s="38"/>
      <c r="G35" s="39"/>
    </row>
    <row r="36" spans="2:7" x14ac:dyDescent="0.2">
      <c r="B36" s="6">
        <v>9</v>
      </c>
      <c r="C36" s="40" t="s">
        <v>49</v>
      </c>
      <c r="D36" s="8"/>
      <c r="E36" s="8"/>
      <c r="F36" s="9"/>
      <c r="G36" s="41">
        <f>G21+G34</f>
        <v>26245.710000000079</v>
      </c>
    </row>
    <row r="37" spans="2:7" x14ac:dyDescent="0.2">
      <c r="B37" s="38"/>
      <c r="G37" s="39"/>
    </row>
    <row r="38" spans="2:7" x14ac:dyDescent="0.2">
      <c r="B38" s="6">
        <v>10</v>
      </c>
      <c r="C38" s="40" t="s">
        <v>50</v>
      </c>
      <c r="D38" s="8"/>
      <c r="E38" s="8"/>
      <c r="F38" s="9"/>
      <c r="G38" s="41">
        <f>G36/6</f>
        <v>4374.2850000000135</v>
      </c>
    </row>
    <row r="40" spans="2:7" x14ac:dyDescent="0.2">
      <c r="B40" s="1"/>
      <c r="C40" s="42" t="s">
        <v>51</v>
      </c>
      <c r="D40" s="43"/>
      <c r="E40" s="43"/>
      <c r="F40" s="43"/>
      <c r="G40" s="44"/>
    </row>
    <row r="41" spans="2:7" x14ac:dyDescent="0.2">
      <c r="B41" s="1"/>
      <c r="C41" s="45"/>
      <c r="D41" s="45"/>
      <c r="E41" s="45"/>
      <c r="F41" s="45"/>
      <c r="G41" s="11"/>
    </row>
    <row r="42" spans="2:7" x14ac:dyDescent="0.2">
      <c r="B42" s="4">
        <v>11</v>
      </c>
      <c r="C42" s="46" t="s">
        <v>52</v>
      </c>
      <c r="D42" s="46"/>
      <c r="E42" s="46"/>
      <c r="F42" s="46"/>
      <c r="G42" s="47">
        <f>G15</f>
        <v>218</v>
      </c>
    </row>
    <row r="43" spans="2:7" x14ac:dyDescent="0.2">
      <c r="B43" s="4">
        <v>12</v>
      </c>
      <c r="C43" s="46" t="s">
        <v>53</v>
      </c>
      <c r="D43" s="46"/>
      <c r="E43" s="46"/>
      <c r="F43" s="46"/>
      <c r="G43" s="48">
        <f>G34</f>
        <v>43092</v>
      </c>
    </row>
    <row r="44" spans="2:7" x14ac:dyDescent="0.2">
      <c r="B44" s="4"/>
      <c r="C44" s="46"/>
      <c r="D44" s="46"/>
      <c r="E44" s="46"/>
      <c r="F44" s="46"/>
      <c r="G44" s="47"/>
    </row>
    <row r="45" spans="2:7" ht="15" thickBot="1" x14ac:dyDescent="0.25">
      <c r="B45" s="4">
        <v>13</v>
      </c>
      <c r="C45" s="46" t="s">
        <v>54</v>
      </c>
      <c r="D45" s="46"/>
      <c r="E45" s="46"/>
      <c r="F45" s="46"/>
      <c r="G45" s="49">
        <f>G42+G43</f>
        <v>43310</v>
      </c>
    </row>
    <row r="46" spans="2:7" ht="15" thickTop="1" x14ac:dyDescent="0.2">
      <c r="B46" s="4"/>
      <c r="C46" s="46"/>
      <c r="D46" s="46"/>
      <c r="E46" s="46"/>
      <c r="F46" s="46"/>
      <c r="G46" s="47"/>
    </row>
    <row r="47" spans="2:7" x14ac:dyDescent="0.2">
      <c r="B47" s="4">
        <v>14</v>
      </c>
      <c r="C47" s="46" t="s">
        <v>55</v>
      </c>
      <c r="D47" s="46"/>
      <c r="E47" s="46"/>
      <c r="F47" s="46"/>
      <c r="G47" s="47">
        <f>G36</f>
        <v>26245.710000000079</v>
      </c>
    </row>
    <row r="48" spans="2:7" x14ac:dyDescent="0.2">
      <c r="B48" s="4"/>
      <c r="C48" s="46"/>
      <c r="D48" s="46"/>
      <c r="E48" s="46"/>
      <c r="F48" s="46"/>
      <c r="G48" s="47"/>
    </row>
    <row r="49" spans="2:7" x14ac:dyDescent="0.2">
      <c r="B49" s="4">
        <v>15</v>
      </c>
      <c r="C49" s="46" t="s">
        <v>56</v>
      </c>
      <c r="D49" s="46"/>
      <c r="E49" s="46"/>
      <c r="F49" s="46"/>
      <c r="G49" s="48">
        <f>SUM(F16:F21)</f>
        <v>-17064.289999999921</v>
      </c>
    </row>
    <row r="50" spans="2:7" x14ac:dyDescent="0.2">
      <c r="B50" s="4"/>
      <c r="C50" s="46"/>
      <c r="D50" s="46"/>
      <c r="E50" s="46"/>
      <c r="F50" s="46"/>
      <c r="G50" s="47"/>
    </row>
    <row r="51" spans="2:7" ht="15" thickBot="1" x14ac:dyDescent="0.25">
      <c r="B51" s="4">
        <v>16</v>
      </c>
      <c r="C51" s="46" t="s">
        <v>57</v>
      </c>
      <c r="D51" s="46"/>
      <c r="E51" s="46"/>
      <c r="F51" s="46"/>
      <c r="G51" s="49">
        <f>G47-G49</f>
        <v>43310</v>
      </c>
    </row>
    <row r="52" spans="2:7" ht="15" thickTop="1" x14ac:dyDescent="0.2">
      <c r="B52" s="34"/>
      <c r="C52" s="50"/>
      <c r="D52" s="50"/>
      <c r="E52" s="50"/>
      <c r="F52" s="50"/>
      <c r="G52" s="51"/>
    </row>
    <row r="54" spans="2:7" x14ac:dyDescent="0.2">
      <c r="B54" t="s">
        <v>58</v>
      </c>
    </row>
    <row r="55" spans="2:7" x14ac:dyDescent="0.2">
      <c r="B55" s="38"/>
      <c r="C55" s="1"/>
      <c r="D55" s="2" t="s">
        <v>59</v>
      </c>
      <c r="E55" s="2" t="s">
        <v>59</v>
      </c>
      <c r="F55" s="2" t="s">
        <v>59</v>
      </c>
    </row>
    <row r="56" spans="2:7" x14ac:dyDescent="0.2">
      <c r="B56" s="38"/>
      <c r="C56" s="5" t="s">
        <v>11</v>
      </c>
      <c r="D56" s="5" t="s">
        <v>61</v>
      </c>
      <c r="E56" s="5" t="s">
        <v>62</v>
      </c>
      <c r="F56" s="5" t="s">
        <v>67</v>
      </c>
    </row>
    <row r="57" spans="2:7" x14ac:dyDescent="0.2">
      <c r="C57" s="13">
        <v>43101</v>
      </c>
      <c r="D57" s="14">
        <v>-7780</v>
      </c>
      <c r="E57" s="14">
        <v>0</v>
      </c>
      <c r="F57" s="12">
        <v>0</v>
      </c>
    </row>
    <row r="58" spans="2:7" x14ac:dyDescent="0.2">
      <c r="C58" s="17">
        <v>43132</v>
      </c>
      <c r="D58" s="18">
        <v>0</v>
      </c>
      <c r="E58" s="18">
        <v>10218</v>
      </c>
      <c r="F58" s="21">
        <v>0</v>
      </c>
    </row>
    <row r="59" spans="2:7" x14ac:dyDescent="0.2">
      <c r="C59" s="17">
        <v>43160</v>
      </c>
      <c r="D59" s="18">
        <v>0</v>
      </c>
      <c r="E59" s="18">
        <v>10218</v>
      </c>
      <c r="F59" s="21">
        <v>0</v>
      </c>
    </row>
    <row r="60" spans="2:7" x14ac:dyDescent="0.2">
      <c r="C60" s="17">
        <v>43191</v>
      </c>
      <c r="D60" s="18">
        <v>0</v>
      </c>
      <c r="E60" s="18">
        <v>10218</v>
      </c>
      <c r="F60" s="21">
        <v>0</v>
      </c>
    </row>
    <row r="61" spans="2:7" x14ac:dyDescent="0.2">
      <c r="C61" s="17">
        <v>43221</v>
      </c>
      <c r="D61" s="18">
        <v>0</v>
      </c>
      <c r="E61" s="18">
        <v>10218</v>
      </c>
      <c r="F61" s="21">
        <v>0</v>
      </c>
    </row>
    <row r="62" spans="2:7" x14ac:dyDescent="0.2">
      <c r="C62" s="26">
        <v>43252</v>
      </c>
      <c r="D62" s="27">
        <v>0</v>
      </c>
      <c r="E62" s="27">
        <v>10218</v>
      </c>
      <c r="F62" s="23">
        <v>0</v>
      </c>
    </row>
    <row r="63" spans="2:7" x14ac:dyDescent="0.2">
      <c r="C63" s="52" t="s">
        <v>63</v>
      </c>
      <c r="D63" s="41">
        <f>SUM(D57:D62)</f>
        <v>-7780</v>
      </c>
      <c r="E63" s="41">
        <f>SUM(E57:E62)</f>
        <v>51090</v>
      </c>
      <c r="F63" s="41">
        <f>SUM(F57:F62)</f>
        <v>0</v>
      </c>
    </row>
  </sheetData>
  <mergeCells count="2">
    <mergeCell ref="B3:G4"/>
    <mergeCell ref="C11:G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63"/>
  <sheetViews>
    <sheetView workbookViewId="0"/>
  </sheetViews>
  <sheetFormatPr defaultColWidth="12.625" defaultRowHeight="14.25" x14ac:dyDescent="0.2"/>
  <cols>
    <col min="2" max="2" width="8.625" customWidth="1"/>
    <col min="3" max="3" width="30.625" customWidth="1"/>
    <col min="4" max="5" width="17.625" customWidth="1"/>
    <col min="6" max="6" width="19.625" customWidth="1"/>
    <col min="7" max="7" width="17.625" customWidth="1"/>
  </cols>
  <sheetData>
    <row r="3" spans="2:7" x14ac:dyDescent="0.2">
      <c r="B3" s="53" t="s">
        <v>0</v>
      </c>
      <c r="C3" s="54"/>
      <c r="D3" s="54"/>
      <c r="E3" s="54"/>
      <c r="F3" s="54"/>
      <c r="G3" s="55"/>
    </row>
    <row r="4" spans="2:7" x14ac:dyDescent="0.2">
      <c r="B4" s="56"/>
      <c r="C4" s="57"/>
      <c r="D4" s="57"/>
      <c r="E4" s="57"/>
      <c r="F4" s="57"/>
      <c r="G4" s="58"/>
    </row>
    <row r="6" spans="2:7" x14ac:dyDescent="0.2">
      <c r="B6" s="1"/>
      <c r="C6" s="1"/>
      <c r="D6" s="1"/>
      <c r="E6" s="2" t="s">
        <v>1</v>
      </c>
      <c r="F6" s="1"/>
      <c r="G6" s="1"/>
    </row>
    <row r="7" spans="2:7" x14ac:dyDescent="0.2">
      <c r="B7" s="3"/>
      <c r="C7" s="3"/>
      <c r="D7" s="4" t="s">
        <v>2</v>
      </c>
      <c r="E7" s="4" t="s">
        <v>3</v>
      </c>
      <c r="F7" s="3"/>
      <c r="G7" s="3"/>
    </row>
    <row r="8" spans="2:7" x14ac:dyDescent="0.2">
      <c r="B8" s="3"/>
      <c r="C8" s="3"/>
      <c r="D8" s="4" t="s">
        <v>4</v>
      </c>
      <c r="E8" s="4" t="s">
        <v>5</v>
      </c>
      <c r="F8" s="4" t="s">
        <v>6</v>
      </c>
      <c r="G8" s="4" t="s">
        <v>7</v>
      </c>
    </row>
    <row r="9" spans="2:7" x14ac:dyDescent="0.2">
      <c r="B9" s="5"/>
      <c r="C9" s="5"/>
      <c r="D9" s="5" t="s">
        <v>8</v>
      </c>
      <c r="E9" s="5" t="s">
        <v>8</v>
      </c>
      <c r="F9" s="5" t="s">
        <v>9</v>
      </c>
      <c r="G9" s="5" t="s">
        <v>9</v>
      </c>
    </row>
    <row r="10" spans="2:7" x14ac:dyDescent="0.2">
      <c r="B10" s="6" t="s">
        <v>10</v>
      </c>
      <c r="C10" s="6" t="s">
        <v>11</v>
      </c>
      <c r="D10" s="7" t="s">
        <v>12</v>
      </c>
      <c r="E10" s="7" t="s">
        <v>13</v>
      </c>
      <c r="F10" s="7" t="s">
        <v>14</v>
      </c>
      <c r="G10" s="7" t="s">
        <v>15</v>
      </c>
    </row>
    <row r="11" spans="2:7" x14ac:dyDescent="0.2">
      <c r="B11" s="2">
        <v>1</v>
      </c>
      <c r="C11" s="59" t="s">
        <v>16</v>
      </c>
      <c r="D11" s="60"/>
      <c r="E11" s="60"/>
      <c r="F11" s="60"/>
      <c r="G11" s="61"/>
    </row>
    <row r="12" spans="2:7" x14ac:dyDescent="0.2">
      <c r="B12" s="2" t="s">
        <v>17</v>
      </c>
      <c r="C12" s="8" t="s">
        <v>22</v>
      </c>
      <c r="D12" s="8"/>
      <c r="E12" s="8"/>
      <c r="F12" s="9"/>
      <c r="G12" s="10">
        <v>10220</v>
      </c>
    </row>
    <row r="13" spans="2:7" x14ac:dyDescent="0.2">
      <c r="B13" s="4" t="s">
        <v>19</v>
      </c>
      <c r="C13" s="8" t="s">
        <v>64</v>
      </c>
      <c r="D13" s="8"/>
      <c r="E13" s="8"/>
      <c r="F13" s="9"/>
      <c r="G13" s="10">
        <v>-53312</v>
      </c>
    </row>
    <row r="14" spans="2:7" x14ac:dyDescent="0.2">
      <c r="B14" s="4" t="s">
        <v>21</v>
      </c>
      <c r="C14" s="8" t="s">
        <v>68</v>
      </c>
      <c r="D14" s="8"/>
      <c r="E14" s="8"/>
      <c r="F14" s="9"/>
      <c r="G14" s="10">
        <v>26246</v>
      </c>
    </row>
    <row r="15" spans="2:7" x14ac:dyDescent="0.2">
      <c r="B15" s="5" t="s">
        <v>23</v>
      </c>
      <c r="C15" s="8" t="s">
        <v>24</v>
      </c>
      <c r="D15" s="8"/>
      <c r="E15" s="8"/>
      <c r="F15" s="11"/>
      <c r="G15" s="12">
        <f>G12+G13+G14</f>
        <v>-16846</v>
      </c>
    </row>
    <row r="16" spans="2:7" x14ac:dyDescent="0.2">
      <c r="B16" s="4">
        <v>2</v>
      </c>
      <c r="C16" s="13">
        <v>43282</v>
      </c>
      <c r="D16" s="14">
        <f>352713-267</f>
        <v>352446</v>
      </c>
      <c r="E16" s="15">
        <f>383057.05</f>
        <v>383057.05</v>
      </c>
      <c r="F16" s="16">
        <f t="shared" ref="F16:F23" si="0">D16-E16</f>
        <v>-30611.049999999988</v>
      </c>
      <c r="G16" s="12">
        <f t="shared" ref="G16:G23" si="1">G15+F16</f>
        <v>-47457.049999999988</v>
      </c>
    </row>
    <row r="17" spans="2:7" x14ac:dyDescent="0.2">
      <c r="B17" s="4">
        <v>3</v>
      </c>
      <c r="C17" s="17">
        <v>43313</v>
      </c>
      <c r="D17" s="18">
        <f>344806-262</f>
        <v>344544</v>
      </c>
      <c r="E17" s="19">
        <v>366063.89</v>
      </c>
      <c r="F17" s="20">
        <f t="shared" si="0"/>
        <v>-21519.890000000014</v>
      </c>
      <c r="G17" s="21">
        <f t="shared" si="1"/>
        <v>-68976.94</v>
      </c>
    </row>
    <row r="18" spans="2:7" x14ac:dyDescent="0.2">
      <c r="B18" s="4">
        <v>4</v>
      </c>
      <c r="C18" s="17">
        <v>43344</v>
      </c>
      <c r="D18" s="18">
        <f>302518-238</f>
        <v>302280</v>
      </c>
      <c r="E18" s="19">
        <v>312729.03999999998</v>
      </c>
      <c r="F18" s="20">
        <f t="shared" si="0"/>
        <v>-10449.039999999979</v>
      </c>
      <c r="G18" s="21">
        <f t="shared" si="1"/>
        <v>-79425.979999999981</v>
      </c>
    </row>
    <row r="19" spans="2:7" x14ac:dyDescent="0.2">
      <c r="B19" s="4">
        <v>5</v>
      </c>
      <c r="C19" s="17">
        <v>43374</v>
      </c>
      <c r="D19" s="18">
        <f>299005-255</f>
        <v>298750</v>
      </c>
      <c r="E19" s="19">
        <v>280478.03000000003</v>
      </c>
      <c r="F19" s="20">
        <f t="shared" si="0"/>
        <v>18271.969999999972</v>
      </c>
      <c r="G19" s="21">
        <f t="shared" si="1"/>
        <v>-61154.010000000009</v>
      </c>
    </row>
    <row r="20" spans="2:7" x14ac:dyDescent="0.2">
      <c r="B20" s="4">
        <v>6</v>
      </c>
      <c r="C20" s="17">
        <v>43405</v>
      </c>
      <c r="D20" s="18">
        <f>291159-259</f>
        <v>290900</v>
      </c>
      <c r="E20" s="19">
        <v>301797.26</v>
      </c>
      <c r="F20" s="20">
        <f t="shared" si="0"/>
        <v>-10897.260000000009</v>
      </c>
      <c r="G20" s="21">
        <f t="shared" si="1"/>
        <v>-72051.270000000019</v>
      </c>
    </row>
    <row r="21" spans="2:7" x14ac:dyDescent="0.2">
      <c r="B21" s="4">
        <v>7</v>
      </c>
      <c r="C21" s="17">
        <v>43435</v>
      </c>
      <c r="D21" s="18">
        <f>385726-272</f>
        <v>385454</v>
      </c>
      <c r="E21" s="19">
        <v>409133.88</v>
      </c>
      <c r="F21" s="22">
        <f t="shared" si="0"/>
        <v>-23679.880000000005</v>
      </c>
      <c r="G21" s="23">
        <f t="shared" si="1"/>
        <v>-95731.150000000023</v>
      </c>
    </row>
    <row r="22" spans="2:7" x14ac:dyDescent="0.2">
      <c r="B22" s="24" t="s">
        <v>25</v>
      </c>
      <c r="C22" s="13">
        <v>43466</v>
      </c>
      <c r="D22" s="14">
        <f>473094-283</f>
        <v>472811</v>
      </c>
      <c r="E22" s="15">
        <v>438804.67</v>
      </c>
      <c r="F22" s="16">
        <f t="shared" si="0"/>
        <v>34006.330000000016</v>
      </c>
      <c r="G22" s="12">
        <f t="shared" si="1"/>
        <v>-61724.820000000007</v>
      </c>
    </row>
    <row r="23" spans="2:7" x14ac:dyDescent="0.2">
      <c r="B23" s="25" t="s">
        <v>26</v>
      </c>
      <c r="C23" s="26">
        <v>43497</v>
      </c>
      <c r="D23" s="27">
        <f>443718-247</f>
        <v>443471</v>
      </c>
      <c r="E23" s="28">
        <v>460119.55</v>
      </c>
      <c r="F23" s="22">
        <f t="shared" si="0"/>
        <v>-16648.549999999988</v>
      </c>
      <c r="G23" s="23">
        <f t="shared" si="1"/>
        <v>-78373.37</v>
      </c>
    </row>
    <row r="24" spans="2:7" x14ac:dyDescent="0.2">
      <c r="B24" s="5"/>
      <c r="C24" s="29" t="s">
        <v>69</v>
      </c>
      <c r="D24" s="30"/>
      <c r="E24" s="30"/>
      <c r="F24" s="30"/>
      <c r="G24" s="31"/>
    </row>
    <row r="25" spans="2:7" x14ac:dyDescent="0.2">
      <c r="B25" s="2"/>
      <c r="C25" s="1"/>
      <c r="D25" s="1"/>
      <c r="E25" s="1"/>
      <c r="F25" s="1"/>
      <c r="G25" s="12"/>
    </row>
    <row r="26" spans="2:7" x14ac:dyDescent="0.2">
      <c r="B26" s="4"/>
      <c r="C26" s="3"/>
      <c r="D26" s="4" t="s">
        <v>28</v>
      </c>
      <c r="E26" s="4" t="s">
        <v>29</v>
      </c>
      <c r="F26" s="3"/>
      <c r="G26" s="21"/>
    </row>
    <row r="27" spans="2:7" x14ac:dyDescent="0.2">
      <c r="B27" s="4">
        <v>8</v>
      </c>
      <c r="C27" s="3"/>
      <c r="D27" s="4" t="s">
        <v>30</v>
      </c>
      <c r="E27" s="4" t="s">
        <v>31</v>
      </c>
      <c r="F27" s="3"/>
      <c r="G27" s="32" t="s">
        <v>28</v>
      </c>
    </row>
    <row r="28" spans="2:7" x14ac:dyDescent="0.2">
      <c r="B28" s="4"/>
      <c r="C28" s="3"/>
      <c r="D28" s="4" t="s">
        <v>32</v>
      </c>
      <c r="E28" s="4" t="s">
        <v>33</v>
      </c>
      <c r="F28" s="3"/>
      <c r="G28" s="32" t="s">
        <v>34</v>
      </c>
    </row>
    <row r="29" spans="2:7" x14ac:dyDescent="0.2">
      <c r="B29" s="4"/>
      <c r="C29" s="3"/>
      <c r="D29" s="4" t="s">
        <v>35</v>
      </c>
      <c r="E29" s="4" t="s">
        <v>36</v>
      </c>
      <c r="F29" s="3"/>
      <c r="G29" s="32" t="s">
        <v>37</v>
      </c>
    </row>
    <row r="30" spans="2:7" x14ac:dyDescent="0.2">
      <c r="B30" s="5"/>
      <c r="C30" s="3"/>
      <c r="D30" s="4" t="s">
        <v>38</v>
      </c>
      <c r="E30" s="4" t="s">
        <v>39</v>
      </c>
      <c r="F30" s="3"/>
      <c r="G30" s="32" t="s">
        <v>40</v>
      </c>
    </row>
    <row r="31" spans="2:7" x14ac:dyDescent="0.2">
      <c r="B31" s="24" t="s">
        <v>41</v>
      </c>
      <c r="C31" s="1" t="s">
        <v>46</v>
      </c>
      <c r="D31" s="12">
        <f>-G12</f>
        <v>-10220</v>
      </c>
      <c r="E31" s="12">
        <f>D63</f>
        <v>10220</v>
      </c>
      <c r="F31" s="1"/>
      <c r="G31" s="12">
        <f>D31+E31</f>
        <v>0</v>
      </c>
    </row>
    <row r="32" spans="2:7" x14ac:dyDescent="0.2">
      <c r="B32" s="33" t="s">
        <v>43</v>
      </c>
      <c r="C32" s="3" t="s">
        <v>66</v>
      </c>
      <c r="D32" s="21">
        <f>-G13</f>
        <v>53312</v>
      </c>
      <c r="E32" s="21">
        <f>E63</f>
        <v>-35540</v>
      </c>
      <c r="F32" s="3"/>
      <c r="G32" s="21">
        <f>D32+E32</f>
        <v>17772</v>
      </c>
    </row>
    <row r="33" spans="2:7" x14ac:dyDescent="0.2">
      <c r="B33" s="33" t="s">
        <v>45</v>
      </c>
      <c r="C33" s="34" t="s">
        <v>70</v>
      </c>
      <c r="D33" s="23">
        <f>-G14</f>
        <v>-26246</v>
      </c>
      <c r="E33" s="23">
        <f>F63</f>
        <v>0</v>
      </c>
      <c r="F33" s="34"/>
      <c r="G33" s="23">
        <f>D33+E33</f>
        <v>-26246</v>
      </c>
    </row>
    <row r="34" spans="2:7" x14ac:dyDescent="0.2">
      <c r="B34" s="5" t="s">
        <v>47</v>
      </c>
      <c r="C34" s="35"/>
      <c r="D34" s="36"/>
      <c r="E34" s="36"/>
      <c r="F34" s="37" t="s">
        <v>48</v>
      </c>
      <c r="G34" s="23">
        <f>G31+G32+G33</f>
        <v>-8474</v>
      </c>
    </row>
    <row r="35" spans="2:7" x14ac:dyDescent="0.2">
      <c r="B35" s="38"/>
      <c r="G35" s="39"/>
    </row>
    <row r="36" spans="2:7" x14ac:dyDescent="0.2">
      <c r="B36" s="6">
        <v>9</v>
      </c>
      <c r="C36" s="40" t="s">
        <v>49</v>
      </c>
      <c r="D36" s="8"/>
      <c r="E36" s="8"/>
      <c r="F36" s="9"/>
      <c r="G36" s="41">
        <f>G21+G34</f>
        <v>-104205.15000000002</v>
      </c>
    </row>
    <row r="37" spans="2:7" x14ac:dyDescent="0.2">
      <c r="B37" s="38"/>
      <c r="G37" s="39"/>
    </row>
    <row r="38" spans="2:7" x14ac:dyDescent="0.2">
      <c r="B38" s="6">
        <v>10</v>
      </c>
      <c r="C38" s="40" t="s">
        <v>50</v>
      </c>
      <c r="D38" s="8"/>
      <c r="E38" s="8"/>
      <c r="F38" s="9"/>
      <c r="G38" s="41">
        <f>G36/6</f>
        <v>-17367.525000000005</v>
      </c>
    </row>
    <row r="40" spans="2:7" x14ac:dyDescent="0.2">
      <c r="B40" s="1"/>
      <c r="C40" s="42" t="s">
        <v>51</v>
      </c>
      <c r="D40" s="43"/>
      <c r="E40" s="43"/>
      <c r="F40" s="43"/>
      <c r="G40" s="44"/>
    </row>
    <row r="41" spans="2:7" x14ac:dyDescent="0.2">
      <c r="B41" s="1"/>
      <c r="C41" s="45"/>
      <c r="D41" s="45"/>
      <c r="E41" s="45"/>
      <c r="F41" s="45"/>
      <c r="G41" s="11"/>
    </row>
    <row r="42" spans="2:7" x14ac:dyDescent="0.2">
      <c r="B42" s="4">
        <v>11</v>
      </c>
      <c r="C42" s="46" t="s">
        <v>52</v>
      </c>
      <c r="D42" s="46"/>
      <c r="E42" s="46"/>
      <c r="F42" s="46"/>
      <c r="G42" s="47">
        <f>G15</f>
        <v>-16846</v>
      </c>
    </row>
    <row r="43" spans="2:7" x14ac:dyDescent="0.2">
      <c r="B43" s="4">
        <v>12</v>
      </c>
      <c r="C43" s="46" t="s">
        <v>53</v>
      </c>
      <c r="D43" s="46"/>
      <c r="E43" s="46"/>
      <c r="F43" s="46"/>
      <c r="G43" s="48">
        <f>G34</f>
        <v>-8474</v>
      </c>
    </row>
    <row r="44" spans="2:7" x14ac:dyDescent="0.2">
      <c r="B44" s="4"/>
      <c r="C44" s="46"/>
      <c r="D44" s="46"/>
      <c r="E44" s="46"/>
      <c r="F44" s="46"/>
      <c r="G44" s="47"/>
    </row>
    <row r="45" spans="2:7" ht="15" thickBot="1" x14ac:dyDescent="0.25">
      <c r="B45" s="4">
        <v>13</v>
      </c>
      <c r="C45" s="46" t="s">
        <v>54</v>
      </c>
      <c r="D45" s="46"/>
      <c r="E45" s="46"/>
      <c r="F45" s="46"/>
      <c r="G45" s="49">
        <f>G42+G43</f>
        <v>-25320</v>
      </c>
    </row>
    <row r="46" spans="2:7" ht="15" thickTop="1" x14ac:dyDescent="0.2">
      <c r="B46" s="4"/>
      <c r="C46" s="46"/>
      <c r="D46" s="46"/>
      <c r="E46" s="46"/>
      <c r="F46" s="46"/>
      <c r="G46" s="47"/>
    </row>
    <row r="47" spans="2:7" x14ac:dyDescent="0.2">
      <c r="B47" s="4">
        <v>14</v>
      </c>
      <c r="C47" s="46" t="s">
        <v>55</v>
      </c>
      <c r="D47" s="46"/>
      <c r="E47" s="46"/>
      <c r="F47" s="46"/>
      <c r="G47" s="47">
        <f>G36</f>
        <v>-104205.15000000002</v>
      </c>
    </row>
    <row r="48" spans="2:7" x14ac:dyDescent="0.2">
      <c r="B48" s="4"/>
      <c r="C48" s="46"/>
      <c r="D48" s="46"/>
      <c r="E48" s="46"/>
      <c r="F48" s="46"/>
      <c r="G48" s="47"/>
    </row>
    <row r="49" spans="2:7" x14ac:dyDescent="0.2">
      <c r="B49" s="4">
        <v>15</v>
      </c>
      <c r="C49" s="46" t="s">
        <v>56</v>
      </c>
      <c r="D49" s="46"/>
      <c r="E49" s="46"/>
      <c r="F49" s="46"/>
      <c r="G49" s="48">
        <f>SUM(F16:F21)</f>
        <v>-78885.150000000023</v>
      </c>
    </row>
    <row r="50" spans="2:7" x14ac:dyDescent="0.2">
      <c r="B50" s="4"/>
      <c r="C50" s="46"/>
      <c r="D50" s="46"/>
      <c r="E50" s="46"/>
      <c r="F50" s="46"/>
      <c r="G50" s="47"/>
    </row>
    <row r="51" spans="2:7" ht="15" thickBot="1" x14ac:dyDescent="0.25">
      <c r="B51" s="4">
        <v>16</v>
      </c>
      <c r="C51" s="46" t="s">
        <v>57</v>
      </c>
      <c r="D51" s="46"/>
      <c r="E51" s="46"/>
      <c r="F51" s="46"/>
      <c r="G51" s="49">
        <f>G47-G49</f>
        <v>-25320</v>
      </c>
    </row>
    <row r="52" spans="2:7" ht="15" thickTop="1" x14ac:dyDescent="0.2">
      <c r="B52" s="34"/>
      <c r="C52" s="50"/>
      <c r="D52" s="50"/>
      <c r="E52" s="50"/>
      <c r="F52" s="50"/>
      <c r="G52" s="51"/>
    </row>
    <row r="54" spans="2:7" x14ac:dyDescent="0.2">
      <c r="B54" t="s">
        <v>58</v>
      </c>
    </row>
    <row r="55" spans="2:7" x14ac:dyDescent="0.2">
      <c r="B55" s="38"/>
      <c r="C55" s="1"/>
      <c r="D55" s="2" t="s">
        <v>59</v>
      </c>
      <c r="E55" s="2" t="s">
        <v>59</v>
      </c>
      <c r="F55" s="2" t="s">
        <v>59</v>
      </c>
    </row>
    <row r="56" spans="2:7" x14ac:dyDescent="0.2">
      <c r="B56" s="38"/>
      <c r="C56" s="5" t="s">
        <v>11</v>
      </c>
      <c r="D56" s="5" t="s">
        <v>62</v>
      </c>
      <c r="E56" s="5" t="s">
        <v>67</v>
      </c>
      <c r="F56" s="5" t="s">
        <v>71</v>
      </c>
    </row>
    <row r="57" spans="2:7" x14ac:dyDescent="0.2">
      <c r="C57" s="13">
        <v>43282</v>
      </c>
      <c r="D57" s="14">
        <v>10220</v>
      </c>
      <c r="E57" s="14">
        <v>0</v>
      </c>
      <c r="F57" s="12">
        <v>0</v>
      </c>
    </row>
    <row r="58" spans="2:7" x14ac:dyDescent="0.2">
      <c r="C58" s="17">
        <v>43313</v>
      </c>
      <c r="D58" s="18">
        <v>0</v>
      </c>
      <c r="E58" s="18">
        <v>0</v>
      </c>
      <c r="F58" s="21">
        <v>0</v>
      </c>
    </row>
    <row r="59" spans="2:7" x14ac:dyDescent="0.2">
      <c r="C59" s="17">
        <v>43344</v>
      </c>
      <c r="D59" s="18">
        <v>0</v>
      </c>
      <c r="E59" s="18">
        <v>-8885</v>
      </c>
      <c r="F59" s="21">
        <v>0</v>
      </c>
    </row>
    <row r="60" spans="2:7" x14ac:dyDescent="0.2">
      <c r="C60" s="17">
        <v>43374</v>
      </c>
      <c r="D60" s="18">
        <v>0</v>
      </c>
      <c r="E60" s="18">
        <v>-8885</v>
      </c>
      <c r="F60" s="21">
        <v>0</v>
      </c>
    </row>
    <row r="61" spans="2:7" x14ac:dyDescent="0.2">
      <c r="C61" s="17">
        <v>43405</v>
      </c>
      <c r="D61" s="18">
        <v>0</v>
      </c>
      <c r="E61" s="18">
        <v>-8885</v>
      </c>
      <c r="F61" s="21">
        <v>0</v>
      </c>
    </row>
    <row r="62" spans="2:7" x14ac:dyDescent="0.2">
      <c r="C62" s="26">
        <v>43435</v>
      </c>
      <c r="D62" s="27">
        <v>0</v>
      </c>
      <c r="E62" s="27">
        <v>-8885</v>
      </c>
      <c r="F62" s="23">
        <v>0</v>
      </c>
    </row>
    <row r="63" spans="2:7" x14ac:dyDescent="0.2">
      <c r="C63" s="52" t="s">
        <v>63</v>
      </c>
      <c r="D63" s="41">
        <f>SUM(D57:D62)</f>
        <v>10220</v>
      </c>
      <c r="E63" s="41">
        <f>SUM(E57:E62)</f>
        <v>-35540</v>
      </c>
      <c r="F63" s="41">
        <f>SUM(F57:F62)</f>
        <v>0</v>
      </c>
    </row>
  </sheetData>
  <mergeCells count="2">
    <mergeCell ref="B3:G4"/>
    <mergeCell ref="C11:G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63"/>
  <sheetViews>
    <sheetView tabSelected="1" workbookViewId="0"/>
  </sheetViews>
  <sheetFormatPr defaultColWidth="12.625" defaultRowHeight="14.25" x14ac:dyDescent="0.2"/>
  <cols>
    <col min="2" max="2" width="8.625" customWidth="1"/>
    <col min="3" max="3" width="30.625" customWidth="1"/>
    <col min="4" max="5" width="17.625" customWidth="1"/>
    <col min="6" max="6" width="19.625" customWidth="1"/>
    <col min="7" max="7" width="17.625" customWidth="1"/>
  </cols>
  <sheetData>
    <row r="3" spans="2:7" x14ac:dyDescent="0.2">
      <c r="B3" s="53" t="s">
        <v>0</v>
      </c>
      <c r="C3" s="54"/>
      <c r="D3" s="54"/>
      <c r="E3" s="54"/>
      <c r="F3" s="54"/>
      <c r="G3" s="55"/>
    </row>
    <row r="4" spans="2:7" x14ac:dyDescent="0.2">
      <c r="B4" s="56"/>
      <c r="C4" s="57"/>
      <c r="D4" s="57"/>
      <c r="E4" s="57"/>
      <c r="F4" s="57"/>
      <c r="G4" s="58"/>
    </row>
    <row r="6" spans="2:7" x14ac:dyDescent="0.2">
      <c r="B6" s="1"/>
      <c r="C6" s="1"/>
      <c r="D6" s="1"/>
      <c r="E6" s="2" t="s">
        <v>1</v>
      </c>
      <c r="F6" s="1"/>
      <c r="G6" s="1"/>
    </row>
    <row r="7" spans="2:7" x14ac:dyDescent="0.2">
      <c r="B7" s="3"/>
      <c r="C7" s="3"/>
      <c r="D7" s="4" t="s">
        <v>2</v>
      </c>
      <c r="E7" s="4" t="s">
        <v>3</v>
      </c>
      <c r="F7" s="3"/>
      <c r="G7" s="3"/>
    </row>
    <row r="8" spans="2:7" x14ac:dyDescent="0.2">
      <c r="B8" s="3"/>
      <c r="C8" s="3"/>
      <c r="D8" s="4" t="s">
        <v>4</v>
      </c>
      <c r="E8" s="4" t="s">
        <v>5</v>
      </c>
      <c r="F8" s="4" t="s">
        <v>6</v>
      </c>
      <c r="G8" s="4" t="s">
        <v>7</v>
      </c>
    </row>
    <row r="9" spans="2:7" x14ac:dyDescent="0.2">
      <c r="B9" s="5"/>
      <c r="C9" s="5"/>
      <c r="D9" s="5" t="s">
        <v>8</v>
      </c>
      <c r="E9" s="5" t="s">
        <v>8</v>
      </c>
      <c r="F9" s="5" t="s">
        <v>9</v>
      </c>
      <c r="G9" s="5" t="s">
        <v>9</v>
      </c>
    </row>
    <row r="10" spans="2:7" x14ac:dyDescent="0.2">
      <c r="B10" s="6" t="s">
        <v>10</v>
      </c>
      <c r="C10" s="6" t="s">
        <v>11</v>
      </c>
      <c r="D10" s="7" t="s">
        <v>12</v>
      </c>
      <c r="E10" s="7" t="s">
        <v>13</v>
      </c>
      <c r="F10" s="7" t="s">
        <v>14</v>
      </c>
      <c r="G10" s="7" t="s">
        <v>15</v>
      </c>
    </row>
    <row r="11" spans="2:7" x14ac:dyDescent="0.2">
      <c r="B11" s="2">
        <v>1</v>
      </c>
      <c r="C11" s="59" t="s">
        <v>16</v>
      </c>
      <c r="D11" s="60"/>
      <c r="E11" s="60"/>
      <c r="F11" s="60"/>
      <c r="G11" s="61"/>
    </row>
    <row r="12" spans="2:7" x14ac:dyDescent="0.2">
      <c r="B12" s="2" t="s">
        <v>17</v>
      </c>
      <c r="C12" s="8" t="s">
        <v>64</v>
      </c>
      <c r="D12" s="8"/>
      <c r="E12" s="8"/>
      <c r="F12" s="9"/>
      <c r="G12" s="10">
        <v>-17772</v>
      </c>
    </row>
    <row r="13" spans="2:7" x14ac:dyDescent="0.2">
      <c r="B13" s="4" t="s">
        <v>19</v>
      </c>
      <c r="C13" s="8" t="s">
        <v>68</v>
      </c>
      <c r="D13" s="8"/>
      <c r="E13" s="8"/>
      <c r="F13" s="9"/>
      <c r="G13" s="10">
        <v>26246</v>
      </c>
    </row>
    <row r="14" spans="2:7" x14ac:dyDescent="0.2">
      <c r="B14" s="4" t="s">
        <v>21</v>
      </c>
      <c r="C14" s="8" t="s">
        <v>72</v>
      </c>
      <c r="D14" s="8"/>
      <c r="E14" s="8"/>
      <c r="F14" s="9"/>
      <c r="G14" s="10">
        <v>-104205</v>
      </c>
    </row>
    <row r="15" spans="2:7" x14ac:dyDescent="0.2">
      <c r="B15" s="5" t="s">
        <v>23</v>
      </c>
      <c r="C15" s="8" t="s">
        <v>24</v>
      </c>
      <c r="D15" s="8"/>
      <c r="E15" s="8"/>
      <c r="F15" s="11"/>
      <c r="G15" s="12">
        <f>G12+G13+G14</f>
        <v>-95731</v>
      </c>
    </row>
    <row r="16" spans="2:7" x14ac:dyDescent="0.2">
      <c r="B16" s="4">
        <v>2</v>
      </c>
      <c r="C16" s="13">
        <v>43466</v>
      </c>
      <c r="D16" s="14">
        <f>473094-283</f>
        <v>472811</v>
      </c>
      <c r="E16" s="15">
        <v>438804.67</v>
      </c>
      <c r="F16" s="16">
        <f t="shared" ref="F16:F23" si="0">D16-E16</f>
        <v>34006.330000000016</v>
      </c>
      <c r="G16" s="12">
        <f t="shared" ref="G16:G23" si="1">G15+F16</f>
        <v>-61724.669999999984</v>
      </c>
    </row>
    <row r="17" spans="2:7" x14ac:dyDescent="0.2">
      <c r="B17" s="4">
        <v>3</v>
      </c>
      <c r="C17" s="17">
        <v>43497</v>
      </c>
      <c r="D17" s="18">
        <f>443718-247</f>
        <v>443471</v>
      </c>
      <c r="E17" s="19">
        <v>460119.55</v>
      </c>
      <c r="F17" s="20">
        <f t="shared" si="0"/>
        <v>-16648.549999999988</v>
      </c>
      <c r="G17" s="21">
        <f t="shared" si="1"/>
        <v>-78373.219999999972</v>
      </c>
    </row>
    <row r="18" spans="2:7" x14ac:dyDescent="0.2">
      <c r="B18" s="4">
        <v>4</v>
      </c>
      <c r="C18" s="17">
        <v>43525</v>
      </c>
      <c r="D18" s="18">
        <f>281996-204</f>
        <v>281792</v>
      </c>
      <c r="E18" s="19">
        <v>293110.58</v>
      </c>
      <c r="F18" s="20">
        <f t="shared" si="0"/>
        <v>-11318.580000000016</v>
      </c>
      <c r="G18" s="21">
        <f t="shared" si="1"/>
        <v>-89691.799999999988</v>
      </c>
    </row>
    <row r="19" spans="2:7" x14ac:dyDescent="0.2">
      <c r="B19" s="4">
        <v>5</v>
      </c>
      <c r="C19" s="17">
        <v>43556</v>
      </c>
      <c r="D19" s="18">
        <f>296290-203</f>
        <v>296087</v>
      </c>
      <c r="E19" s="19">
        <v>251431.69</v>
      </c>
      <c r="F19" s="20">
        <f t="shared" si="0"/>
        <v>44655.31</v>
      </c>
      <c r="G19" s="21">
        <f t="shared" si="1"/>
        <v>-45036.489999999991</v>
      </c>
    </row>
    <row r="20" spans="2:7" x14ac:dyDescent="0.2">
      <c r="B20" s="4">
        <v>6</v>
      </c>
      <c r="C20" s="17">
        <v>43586</v>
      </c>
      <c r="D20" s="18">
        <f>273348-256</f>
        <v>273092</v>
      </c>
      <c r="E20" s="19">
        <v>253590.93</v>
      </c>
      <c r="F20" s="20">
        <f t="shared" si="0"/>
        <v>19501.070000000007</v>
      </c>
      <c r="G20" s="21">
        <f t="shared" si="1"/>
        <v>-25535.419999999984</v>
      </c>
    </row>
    <row r="21" spans="2:7" x14ac:dyDescent="0.2">
      <c r="B21" s="4">
        <v>7</v>
      </c>
      <c r="C21" s="17">
        <v>43617</v>
      </c>
      <c r="D21" s="18">
        <f>281972-266</f>
        <v>281706</v>
      </c>
      <c r="E21" s="19">
        <v>301245.40999999997</v>
      </c>
      <c r="F21" s="22">
        <f t="shared" si="0"/>
        <v>-19539.409999999974</v>
      </c>
      <c r="G21" s="23">
        <f t="shared" si="1"/>
        <v>-45074.829999999958</v>
      </c>
    </row>
    <row r="22" spans="2:7" x14ac:dyDescent="0.2">
      <c r="B22" s="24" t="s">
        <v>25</v>
      </c>
      <c r="C22" s="13">
        <v>43647</v>
      </c>
      <c r="D22" s="14">
        <f>375830-319</f>
        <v>375511</v>
      </c>
      <c r="E22" s="15">
        <v>385603.63</v>
      </c>
      <c r="F22" s="16">
        <f t="shared" si="0"/>
        <v>-10092.630000000005</v>
      </c>
      <c r="G22" s="12">
        <f t="shared" si="1"/>
        <v>-55167.459999999963</v>
      </c>
    </row>
    <row r="23" spans="2:7" x14ac:dyDescent="0.2">
      <c r="B23" s="25" t="s">
        <v>26</v>
      </c>
      <c r="C23" s="26">
        <v>43678</v>
      </c>
      <c r="D23" s="27">
        <f>436741-313</f>
        <v>436428</v>
      </c>
      <c r="E23" s="28">
        <v>438280.06</v>
      </c>
      <c r="F23" s="22">
        <f t="shared" si="0"/>
        <v>-1852.0599999999977</v>
      </c>
      <c r="G23" s="23">
        <f t="shared" si="1"/>
        <v>-57019.51999999996</v>
      </c>
    </row>
    <row r="24" spans="2:7" x14ac:dyDescent="0.2">
      <c r="B24" s="5"/>
      <c r="C24" s="29" t="s">
        <v>73</v>
      </c>
      <c r="D24" s="30"/>
      <c r="E24" s="30"/>
      <c r="F24" s="30"/>
      <c r="G24" s="31"/>
    </row>
    <row r="25" spans="2:7" x14ac:dyDescent="0.2">
      <c r="B25" s="2"/>
      <c r="C25" s="1"/>
      <c r="D25" s="1"/>
      <c r="E25" s="1"/>
      <c r="F25" s="1"/>
      <c r="G25" s="12"/>
    </row>
    <row r="26" spans="2:7" x14ac:dyDescent="0.2">
      <c r="B26" s="4"/>
      <c r="C26" s="3"/>
      <c r="D26" s="4" t="s">
        <v>28</v>
      </c>
      <c r="E26" s="4" t="s">
        <v>29</v>
      </c>
      <c r="F26" s="3"/>
      <c r="G26" s="21"/>
    </row>
    <row r="27" spans="2:7" x14ac:dyDescent="0.2">
      <c r="B27" s="4">
        <v>8</v>
      </c>
      <c r="C27" s="3"/>
      <c r="D27" s="4" t="s">
        <v>30</v>
      </c>
      <c r="E27" s="4" t="s">
        <v>31</v>
      </c>
      <c r="F27" s="3"/>
      <c r="G27" s="32" t="s">
        <v>28</v>
      </c>
    </row>
    <row r="28" spans="2:7" x14ac:dyDescent="0.2">
      <c r="B28" s="4"/>
      <c r="C28" s="3"/>
      <c r="D28" s="4" t="s">
        <v>32</v>
      </c>
      <c r="E28" s="4" t="s">
        <v>33</v>
      </c>
      <c r="F28" s="3"/>
      <c r="G28" s="32" t="s">
        <v>34</v>
      </c>
    </row>
    <row r="29" spans="2:7" x14ac:dyDescent="0.2">
      <c r="B29" s="4"/>
      <c r="C29" s="3"/>
      <c r="D29" s="4" t="s">
        <v>35</v>
      </c>
      <c r="E29" s="4" t="s">
        <v>36</v>
      </c>
      <c r="F29" s="3"/>
      <c r="G29" s="32" t="s">
        <v>37</v>
      </c>
    </row>
    <row r="30" spans="2:7" x14ac:dyDescent="0.2">
      <c r="B30" s="5"/>
      <c r="C30" s="3"/>
      <c r="D30" s="4" t="s">
        <v>38</v>
      </c>
      <c r="E30" s="4" t="s">
        <v>39</v>
      </c>
      <c r="F30" s="3"/>
      <c r="G30" s="32" t="s">
        <v>40</v>
      </c>
    </row>
    <row r="31" spans="2:7" x14ac:dyDescent="0.2">
      <c r="B31" s="24" t="s">
        <v>41</v>
      </c>
      <c r="C31" s="1" t="s">
        <v>66</v>
      </c>
      <c r="D31" s="12">
        <f>-G12</f>
        <v>17772</v>
      </c>
      <c r="E31" s="12">
        <f>D63</f>
        <v>-17772</v>
      </c>
      <c r="F31" s="1"/>
      <c r="G31" s="12">
        <f>D31+E31</f>
        <v>0</v>
      </c>
    </row>
    <row r="32" spans="2:7" x14ac:dyDescent="0.2">
      <c r="B32" s="33" t="s">
        <v>43</v>
      </c>
      <c r="C32" s="3" t="s">
        <v>70</v>
      </c>
      <c r="D32" s="21">
        <f>-G13</f>
        <v>-26246</v>
      </c>
      <c r="E32" s="21">
        <f>E63</f>
        <v>17496</v>
      </c>
      <c r="F32" s="3"/>
      <c r="G32" s="21">
        <f>D32+E32</f>
        <v>-8750</v>
      </c>
    </row>
    <row r="33" spans="2:7" x14ac:dyDescent="0.2">
      <c r="B33" s="33" t="s">
        <v>45</v>
      </c>
      <c r="C33" s="34" t="s">
        <v>74</v>
      </c>
      <c r="D33" s="23">
        <f>-G14</f>
        <v>104205</v>
      </c>
      <c r="E33" s="23">
        <f>F63</f>
        <v>0</v>
      </c>
      <c r="F33" s="34"/>
      <c r="G33" s="23">
        <f>D33+E33</f>
        <v>104205</v>
      </c>
    </row>
    <row r="34" spans="2:7" x14ac:dyDescent="0.2">
      <c r="B34" s="5" t="s">
        <v>47</v>
      </c>
      <c r="C34" s="35"/>
      <c r="D34" s="36"/>
      <c r="E34" s="36"/>
      <c r="F34" s="37" t="s">
        <v>48</v>
      </c>
      <c r="G34" s="23">
        <f>G31+G32+G33</f>
        <v>95455</v>
      </c>
    </row>
    <row r="35" spans="2:7" x14ac:dyDescent="0.2">
      <c r="B35" s="38"/>
      <c r="G35" s="39"/>
    </row>
    <row r="36" spans="2:7" x14ac:dyDescent="0.2">
      <c r="B36" s="6">
        <v>9</v>
      </c>
      <c r="C36" s="40" t="s">
        <v>49</v>
      </c>
      <c r="D36" s="8"/>
      <c r="E36" s="8"/>
      <c r="F36" s="9"/>
      <c r="G36" s="41">
        <f>G21+G34</f>
        <v>50380.170000000042</v>
      </c>
    </row>
    <row r="37" spans="2:7" x14ac:dyDescent="0.2">
      <c r="B37" s="38"/>
      <c r="G37" s="39"/>
    </row>
    <row r="38" spans="2:7" x14ac:dyDescent="0.2">
      <c r="B38" s="6">
        <v>10</v>
      </c>
      <c r="C38" s="40" t="s">
        <v>76</v>
      </c>
      <c r="D38" s="8"/>
      <c r="E38" s="8"/>
      <c r="F38" s="9"/>
      <c r="G38" s="41">
        <f>G36/6</f>
        <v>8396.695000000007</v>
      </c>
    </row>
    <row r="40" spans="2:7" x14ac:dyDescent="0.2">
      <c r="B40" s="1"/>
      <c r="C40" s="42" t="s">
        <v>51</v>
      </c>
      <c r="D40" s="43"/>
      <c r="E40" s="43"/>
      <c r="F40" s="43"/>
      <c r="G40" s="44"/>
    </row>
    <row r="41" spans="2:7" x14ac:dyDescent="0.2">
      <c r="B41" s="1"/>
      <c r="C41" s="45"/>
      <c r="D41" s="45"/>
      <c r="E41" s="45"/>
      <c r="F41" s="45"/>
      <c r="G41" s="11"/>
    </row>
    <row r="42" spans="2:7" x14ac:dyDescent="0.2">
      <c r="B42" s="4">
        <v>11</v>
      </c>
      <c r="C42" s="46" t="s">
        <v>52</v>
      </c>
      <c r="D42" s="46"/>
      <c r="E42" s="46"/>
      <c r="F42" s="46"/>
      <c r="G42" s="47">
        <f>G15</f>
        <v>-95731</v>
      </c>
    </row>
    <row r="43" spans="2:7" x14ac:dyDescent="0.2">
      <c r="B43" s="4">
        <v>12</v>
      </c>
      <c r="C43" s="46" t="s">
        <v>53</v>
      </c>
      <c r="D43" s="46"/>
      <c r="E43" s="46"/>
      <c r="F43" s="46"/>
      <c r="G43" s="48">
        <f>G34</f>
        <v>95455</v>
      </c>
    </row>
    <row r="44" spans="2:7" x14ac:dyDescent="0.2">
      <c r="B44" s="4"/>
      <c r="C44" s="46"/>
      <c r="D44" s="46"/>
      <c r="E44" s="46"/>
      <c r="F44" s="46"/>
      <c r="G44" s="47"/>
    </row>
    <row r="45" spans="2:7" ht="15" thickBot="1" x14ac:dyDescent="0.25">
      <c r="B45" s="4">
        <v>13</v>
      </c>
      <c r="C45" s="46" t="s">
        <v>54</v>
      </c>
      <c r="D45" s="46"/>
      <c r="E45" s="46"/>
      <c r="F45" s="46"/>
      <c r="G45" s="49">
        <f>G42+G43</f>
        <v>-276</v>
      </c>
    </row>
    <row r="46" spans="2:7" ht="15" thickTop="1" x14ac:dyDescent="0.2">
      <c r="B46" s="4"/>
      <c r="C46" s="46"/>
      <c r="D46" s="46"/>
      <c r="E46" s="46"/>
      <c r="F46" s="46"/>
      <c r="G46" s="47"/>
    </row>
    <row r="47" spans="2:7" x14ac:dyDescent="0.2">
      <c r="B47" s="4">
        <v>14</v>
      </c>
      <c r="C47" s="46" t="s">
        <v>55</v>
      </c>
      <c r="D47" s="46"/>
      <c r="E47" s="46"/>
      <c r="F47" s="46"/>
      <c r="G47" s="47">
        <f>G36</f>
        <v>50380.170000000042</v>
      </c>
    </row>
    <row r="48" spans="2:7" x14ac:dyDescent="0.2">
      <c r="B48" s="4"/>
      <c r="C48" s="46"/>
      <c r="D48" s="46"/>
      <c r="E48" s="46"/>
      <c r="F48" s="46"/>
      <c r="G48" s="47"/>
    </row>
    <row r="49" spans="2:7" x14ac:dyDescent="0.2">
      <c r="B49" s="4">
        <v>15</v>
      </c>
      <c r="C49" s="46" t="s">
        <v>56</v>
      </c>
      <c r="D49" s="46"/>
      <c r="E49" s="46"/>
      <c r="F49" s="46"/>
      <c r="G49" s="48">
        <f>SUM(F16:F21)</f>
        <v>50656.170000000042</v>
      </c>
    </row>
    <row r="50" spans="2:7" x14ac:dyDescent="0.2">
      <c r="B50" s="4"/>
      <c r="C50" s="46"/>
      <c r="D50" s="46"/>
      <c r="E50" s="46"/>
      <c r="F50" s="46"/>
      <c r="G50" s="47"/>
    </row>
    <row r="51" spans="2:7" ht="15" thickBot="1" x14ac:dyDescent="0.25">
      <c r="B51" s="4">
        <v>16</v>
      </c>
      <c r="C51" s="46" t="s">
        <v>57</v>
      </c>
      <c r="D51" s="46"/>
      <c r="E51" s="46"/>
      <c r="F51" s="46"/>
      <c r="G51" s="49">
        <f>G47-G49</f>
        <v>-276</v>
      </c>
    </row>
    <row r="52" spans="2:7" ht="15" thickTop="1" x14ac:dyDescent="0.2">
      <c r="B52" s="34"/>
      <c r="C52" s="50"/>
      <c r="D52" s="50"/>
      <c r="E52" s="50"/>
      <c r="F52" s="50"/>
      <c r="G52" s="51"/>
    </row>
    <row r="54" spans="2:7" x14ac:dyDescent="0.2">
      <c r="B54" t="s">
        <v>58</v>
      </c>
    </row>
    <row r="55" spans="2:7" x14ac:dyDescent="0.2">
      <c r="B55" s="38"/>
      <c r="C55" s="1"/>
      <c r="D55" s="2" t="s">
        <v>59</v>
      </c>
      <c r="E55" s="2" t="s">
        <v>59</v>
      </c>
      <c r="F55" s="2" t="s">
        <v>59</v>
      </c>
    </row>
    <row r="56" spans="2:7" x14ac:dyDescent="0.2">
      <c r="B56" s="38"/>
      <c r="C56" s="5" t="s">
        <v>11</v>
      </c>
      <c r="D56" s="5" t="s">
        <v>67</v>
      </c>
      <c r="E56" s="5" t="s">
        <v>71</v>
      </c>
      <c r="F56" s="5" t="s">
        <v>75</v>
      </c>
    </row>
    <row r="57" spans="2:7" x14ac:dyDescent="0.2">
      <c r="C57" s="13">
        <v>43466</v>
      </c>
      <c r="D57" s="14">
        <v>-8885</v>
      </c>
      <c r="E57" s="14">
        <v>0</v>
      </c>
      <c r="F57" s="12">
        <v>0</v>
      </c>
    </row>
    <row r="58" spans="2:7" x14ac:dyDescent="0.2">
      <c r="C58" s="17">
        <v>43497</v>
      </c>
      <c r="D58" s="18">
        <v>-8887</v>
      </c>
      <c r="E58" s="18">
        <v>0</v>
      </c>
      <c r="F58" s="21">
        <v>0</v>
      </c>
    </row>
    <row r="59" spans="2:7" x14ac:dyDescent="0.2">
      <c r="C59" s="17">
        <v>43525</v>
      </c>
      <c r="D59" s="18">
        <v>0</v>
      </c>
      <c r="E59" s="18">
        <v>4374</v>
      </c>
      <c r="F59" s="21">
        <v>0</v>
      </c>
    </row>
    <row r="60" spans="2:7" x14ac:dyDescent="0.2">
      <c r="C60" s="17">
        <v>43556</v>
      </c>
      <c r="D60" s="18">
        <v>0</v>
      </c>
      <c r="E60" s="18">
        <v>4374</v>
      </c>
      <c r="F60" s="21">
        <v>0</v>
      </c>
    </row>
    <row r="61" spans="2:7" x14ac:dyDescent="0.2">
      <c r="C61" s="17">
        <v>43586</v>
      </c>
      <c r="D61" s="18">
        <v>0</v>
      </c>
      <c r="E61" s="18">
        <v>4374</v>
      </c>
      <c r="F61" s="21">
        <v>0</v>
      </c>
    </row>
    <row r="62" spans="2:7" x14ac:dyDescent="0.2">
      <c r="C62" s="26">
        <v>43617</v>
      </c>
      <c r="D62" s="27">
        <v>0</v>
      </c>
      <c r="E62" s="27">
        <v>4374</v>
      </c>
      <c r="F62" s="23">
        <v>0</v>
      </c>
    </row>
    <row r="63" spans="2:7" x14ac:dyDescent="0.2">
      <c r="C63" s="52" t="s">
        <v>63</v>
      </c>
      <c r="D63" s="41">
        <f>SUM(D57:D62)</f>
        <v>-17772</v>
      </c>
      <c r="E63" s="41">
        <f>SUM(E57:E62)</f>
        <v>17496</v>
      </c>
      <c r="F63" s="41">
        <f>SUM(F57:F62)</f>
        <v>0</v>
      </c>
    </row>
  </sheetData>
  <mergeCells count="2">
    <mergeCell ref="B3:G4"/>
    <mergeCell ref="C11:G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Previous 2018-00075</vt:lpstr>
      <vt:lpstr>Previous 2018-00306</vt:lpstr>
      <vt:lpstr>Previous 2019-00171</vt:lpstr>
      <vt:lpstr>Current 2019-00380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 Scott</dc:creator>
  <cp:lastModifiedBy>Isaac Scott</cp:lastModifiedBy>
  <dcterms:created xsi:type="dcterms:W3CDTF">2019-10-28T11:51:22Z</dcterms:created>
  <dcterms:modified xsi:type="dcterms:W3CDTF">2019-12-06T19:15:51Z</dcterms:modified>
</cp:coreProperties>
</file>