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" l="1"/>
  <c r="E63" i="4"/>
  <c r="E32" i="4" s="1"/>
  <c r="D63" i="4"/>
  <c r="G33" i="4"/>
  <c r="E33" i="4"/>
  <c r="D33" i="4"/>
  <c r="D32" i="4"/>
  <c r="E31" i="4"/>
  <c r="D31" i="4"/>
  <c r="G31" i="4" s="1"/>
  <c r="F23" i="4"/>
  <c r="D23" i="4"/>
  <c r="D22" i="4"/>
  <c r="F22" i="4" s="1"/>
  <c r="F21" i="4"/>
  <c r="D21" i="4"/>
  <c r="D20" i="4"/>
  <c r="F20" i="4" s="1"/>
  <c r="D19" i="4"/>
  <c r="F19" i="4" s="1"/>
  <c r="D18" i="4"/>
  <c r="F18" i="4" s="1"/>
  <c r="D17" i="4"/>
  <c r="F17" i="4" s="1"/>
  <c r="D16" i="4"/>
  <c r="F16" i="4" s="1"/>
  <c r="G15" i="4"/>
  <c r="G42" i="4" s="1"/>
  <c r="G32" i="4" l="1"/>
  <c r="G34" i="4" s="1"/>
  <c r="G43" i="4" s="1"/>
  <c r="G45" i="4" s="1"/>
  <c r="G49" i="4"/>
  <c r="G16" i="4"/>
  <c r="G17" i="4" s="1"/>
  <c r="G18" i="4" s="1"/>
  <c r="G19" i="4" s="1"/>
  <c r="G20" i="4" s="1"/>
  <c r="G21" i="4" s="1"/>
  <c r="G22" i="4" l="1"/>
  <c r="G23" i="4" s="1"/>
  <c r="G36" i="4"/>
  <c r="G47" i="4" l="1"/>
  <c r="G51" i="4" s="1"/>
  <c r="G38" i="4"/>
  <c r="F63" i="3" l="1"/>
  <c r="E33" i="3" s="1"/>
  <c r="E63" i="3"/>
  <c r="E32" i="3" s="1"/>
  <c r="D63" i="3"/>
  <c r="G42" i="3"/>
  <c r="D33" i="3"/>
  <c r="D32" i="3"/>
  <c r="G32" i="3" s="1"/>
  <c r="E31" i="3"/>
  <c r="D31" i="3"/>
  <c r="G31" i="3" s="1"/>
  <c r="D23" i="3"/>
  <c r="F23" i="3" s="1"/>
  <c r="F22" i="3"/>
  <c r="D22" i="3"/>
  <c r="D21" i="3"/>
  <c r="F21" i="3" s="1"/>
  <c r="D20" i="3"/>
  <c r="F20" i="3" s="1"/>
  <c r="D19" i="3"/>
  <c r="F19" i="3" s="1"/>
  <c r="D18" i="3"/>
  <c r="F18" i="3" s="1"/>
  <c r="D17" i="3"/>
  <c r="F17" i="3" s="1"/>
  <c r="F16" i="3"/>
  <c r="G49" i="3" s="1"/>
  <c r="D16" i="3"/>
  <c r="G15" i="3"/>
  <c r="G16" i="3" s="1"/>
  <c r="G33" i="3" l="1"/>
  <c r="G34" i="3" s="1"/>
  <c r="G43" i="3" s="1"/>
  <c r="G45" i="3" s="1"/>
  <c r="G17" i="3"/>
  <c r="G18" i="3" s="1"/>
  <c r="G19" i="3" s="1"/>
  <c r="G20" i="3" s="1"/>
  <c r="G21" i="3" s="1"/>
  <c r="G36" i="3" l="1"/>
  <c r="G22" i="3"/>
  <c r="G23" i="3" s="1"/>
  <c r="G38" i="3" l="1"/>
  <c r="G47" i="3"/>
  <c r="G51" i="3" s="1"/>
  <c r="F63" i="2" l="1"/>
  <c r="E63" i="2"/>
  <c r="E32" i="2" s="1"/>
  <c r="D63" i="2"/>
  <c r="E33" i="2"/>
  <c r="D33" i="2"/>
  <c r="G33" i="2" s="1"/>
  <c r="D32" i="2"/>
  <c r="E31" i="2"/>
  <c r="D31" i="2"/>
  <c r="G31" i="2" s="1"/>
  <c r="F23" i="2"/>
  <c r="D23" i="2"/>
  <c r="F22" i="2"/>
  <c r="D22" i="2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G49" i="2" s="1"/>
  <c r="G15" i="2"/>
  <c r="G32" i="2" l="1"/>
  <c r="G34" i="2" s="1"/>
  <c r="G43" i="2" s="1"/>
  <c r="G16" i="2"/>
  <c r="G17" i="2" s="1"/>
  <c r="G18" i="2" s="1"/>
  <c r="G19" i="2" s="1"/>
  <c r="G20" i="2" s="1"/>
  <c r="G21" i="2" s="1"/>
  <c r="G42" i="2"/>
  <c r="G45" i="2" l="1"/>
  <c r="G36" i="2"/>
  <c r="G22" i="2"/>
  <c r="G23" i="2" s="1"/>
  <c r="G47" i="2" l="1"/>
  <c r="G51" i="2" s="1"/>
  <c r="G38" i="2"/>
  <c r="F63" i="1" l="1"/>
  <c r="E63" i="1"/>
  <c r="E32" i="1" s="1"/>
  <c r="D63" i="1"/>
  <c r="G33" i="1"/>
  <c r="E33" i="1"/>
  <c r="D33" i="1"/>
  <c r="D32" i="1"/>
  <c r="G32" i="1" s="1"/>
  <c r="E31" i="1"/>
  <c r="D31" i="1"/>
  <c r="G31" i="1" s="1"/>
  <c r="G34" i="1" s="1"/>
  <c r="G43" i="1" s="1"/>
  <c r="F23" i="1"/>
  <c r="D23" i="1"/>
  <c r="D22" i="1"/>
  <c r="F22" i="1" s="1"/>
  <c r="F21" i="1"/>
  <c r="D21" i="1"/>
  <c r="D20" i="1"/>
  <c r="F20" i="1" s="1"/>
  <c r="D19" i="1"/>
  <c r="F19" i="1" s="1"/>
  <c r="D18" i="1"/>
  <c r="F18" i="1" s="1"/>
  <c r="D17" i="1"/>
  <c r="F17" i="1" s="1"/>
  <c r="D16" i="1"/>
  <c r="F16" i="1" s="1"/>
  <c r="G15" i="1"/>
  <c r="G42" i="1" s="1"/>
  <c r="G49" i="1" l="1"/>
  <c r="G16" i="1"/>
  <c r="G17" i="1" s="1"/>
  <c r="G18" i="1" s="1"/>
  <c r="G19" i="1" s="1"/>
  <c r="G20" i="1" s="1"/>
  <c r="G21" i="1" s="1"/>
  <c r="G45" i="1"/>
  <c r="G22" i="1" l="1"/>
  <c r="G23" i="1" s="1"/>
  <c r="G36" i="1"/>
  <c r="G47" i="1" l="1"/>
  <c r="G51" i="1" s="1"/>
  <c r="G38" i="1"/>
</calcChain>
</file>

<file path=xl/sharedStrings.xml><?xml version="1.0" encoding="utf-8"?>
<sst xmlns="http://schemas.openxmlformats.org/spreadsheetml/2006/main" count="280" uniqueCount="77">
  <si>
    <t>Blue Grass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</si>
  <si>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</si>
  <si>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</si>
  <si>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</si>
  <si>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</si>
  <si>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</si>
  <si>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</si>
  <si>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</si>
  <si>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</si>
  <si>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</si>
  <si>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</si>
  <si>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</si>
  <si>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</si>
  <si>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</si>
  <si>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</si>
  <si>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</si>
  <si>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</si>
  <si>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</si>
  <si>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</si>
  <si>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</si>
  <si>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</si>
  <si>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</si>
  <si>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</si>
  <si>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</si>
  <si>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</si>
  <si>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</si>
  <si>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</si>
  <si>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</si>
  <si>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</si>
  <si>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</si>
  <si>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</si>
  <si>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</si>
  <si>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</si>
  <si>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</si>
  <si>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</si>
  <si>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</si>
  <si>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</si>
  <si>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</si>
  <si>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</si>
  <si>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</si>
  <si>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</si>
  <si>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</si>
  <si>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</si>
  <si>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</si>
  <si>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</si>
  <si>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</si>
  <si>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</si>
  <si>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</si>
  <si>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</si>
  <si>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</si>
  <si>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</si>
  <si>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</si>
  <si>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</si>
  <si>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</si>
  <si>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</si>
  <si>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</si>
  <si>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</si>
  <si>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</si>
  <si>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</si>
  <si>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</si>
  <si>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</si>
  <si>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</si>
  <si>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</si>
  <si>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</si>
  <si>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From Case No. 2018-00075 (Over)/Under-Recovery</t>
  </si>
  <si>
    <t>Less Adjustment for Order amounts remaining to be amortized at end of review period June 2018</t>
  </si>
  <si>
    <t>Case No. 2018-00075 Recovery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</si>
  <si>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</si>
  <si>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</si>
  <si>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</si>
  <si>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</si>
  <si>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2018-00326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</si>
  <si>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</si>
  <si>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</si>
  <si>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</si>
  <si>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</si>
  <si>
    <t>Monthly recovery (per month for six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</si>
</sst>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7" xfId="0" applyNumberFormat="1" applyFill="1" applyBorder="1"/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Border="1"/>
    <xf numFmtId="5" fontId="0" fillId="0" borderId="1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18</v>
      </c>
      <c r="D12" s="8"/>
      <c r="E12" s="8"/>
      <c r="F12" s="9"/>
      <c r="G12" s="10">
        <v>-71113</v>
      </c>
    </row>
    <row r="13" spans="2:7" x14ac:dyDescent="0.2">
      <c r="B13" s="4" t="s">
        <v>19</v>
      </c>
      <c r="C13" s="8" t="s">
        <v>20</v>
      </c>
      <c r="D13" s="8"/>
      <c r="E13" s="8"/>
      <c r="F13" s="9"/>
      <c r="G13" s="10">
        <v>242975</v>
      </c>
    </row>
    <row r="14" spans="2:7" x14ac:dyDescent="0.2">
      <c r="B14" s="4" t="s">
        <v>21</v>
      </c>
      <c r="C14" s="8" t="s">
        <v>22</v>
      </c>
      <c r="D14" s="8"/>
      <c r="E14" s="8"/>
      <c r="F14" s="9"/>
      <c r="G14" s="10">
        <v>-188871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-17009</v>
      </c>
    </row>
    <row r="16" spans="2:7" x14ac:dyDescent="0.2">
      <c r="B16" s="4">
        <v>2</v>
      </c>
      <c r="C16" s="13">
        <v>42917</v>
      </c>
      <c r="D16" s="14">
        <f>1255625-3939</f>
        <v>1251686</v>
      </c>
      <c r="E16" s="15">
        <v>1288796</v>
      </c>
      <c r="F16" s="16">
        <f t="shared" ref="F16:F23" si="0">D16-E16</f>
        <v>-37110</v>
      </c>
      <c r="G16" s="12">
        <f>G15+F16</f>
        <v>-54119</v>
      </c>
    </row>
    <row r="17" spans="2:7" x14ac:dyDescent="0.2">
      <c r="B17" s="4">
        <v>3</v>
      </c>
      <c r="C17" s="17">
        <v>42948</v>
      </c>
      <c r="D17" s="18">
        <f>1155726-3860</f>
        <v>1151866</v>
      </c>
      <c r="E17" s="19">
        <v>1259394.3500000001</v>
      </c>
      <c r="F17" s="20">
        <f t="shared" si="0"/>
        <v>-107528.35000000009</v>
      </c>
      <c r="G17" s="21">
        <f t="shared" ref="G17:G23" si="1">G16+F17</f>
        <v>-161647.35000000009</v>
      </c>
    </row>
    <row r="18" spans="2:7" x14ac:dyDescent="0.2">
      <c r="B18" s="4">
        <v>4</v>
      </c>
      <c r="C18" s="17">
        <v>42979</v>
      </c>
      <c r="D18" s="18">
        <f>832292-3455</f>
        <v>828837</v>
      </c>
      <c r="E18" s="19">
        <v>1066859.8700000001</v>
      </c>
      <c r="F18" s="20">
        <f t="shared" si="0"/>
        <v>-238022.87000000011</v>
      </c>
      <c r="G18" s="21">
        <f t="shared" si="1"/>
        <v>-399670.2200000002</v>
      </c>
    </row>
    <row r="19" spans="2:7" x14ac:dyDescent="0.2">
      <c r="B19" s="4">
        <v>5</v>
      </c>
      <c r="C19" s="17">
        <v>43009</v>
      </c>
      <c r="D19" s="18">
        <f>950542-3782</f>
        <v>946760</v>
      </c>
      <c r="E19" s="19">
        <v>887731.92</v>
      </c>
      <c r="F19" s="20">
        <f t="shared" si="0"/>
        <v>59028.079999999958</v>
      </c>
      <c r="G19" s="21">
        <f t="shared" si="1"/>
        <v>-340642.14000000025</v>
      </c>
    </row>
    <row r="20" spans="2:7" x14ac:dyDescent="0.2">
      <c r="B20" s="4">
        <v>6</v>
      </c>
      <c r="C20" s="17">
        <v>43040</v>
      </c>
      <c r="D20" s="18">
        <f>1257847-4422</f>
        <v>1253425</v>
      </c>
      <c r="E20" s="19">
        <v>982406.4</v>
      </c>
      <c r="F20" s="20">
        <f t="shared" si="0"/>
        <v>271018.59999999998</v>
      </c>
      <c r="G20" s="21">
        <f t="shared" si="1"/>
        <v>-69623.54000000027</v>
      </c>
    </row>
    <row r="21" spans="2:7" x14ac:dyDescent="0.2">
      <c r="B21" s="4">
        <v>7</v>
      </c>
      <c r="C21" s="17">
        <v>43070</v>
      </c>
      <c r="D21" s="18">
        <f>1480764-3839</f>
        <v>1476925</v>
      </c>
      <c r="E21" s="19">
        <v>1435150</v>
      </c>
      <c r="F21" s="22">
        <f t="shared" si="0"/>
        <v>41775</v>
      </c>
      <c r="G21" s="23">
        <f t="shared" si="1"/>
        <v>-27848.54000000027</v>
      </c>
    </row>
    <row r="22" spans="2:7" x14ac:dyDescent="0.2">
      <c r="B22" s="24" t="s">
        <v>25</v>
      </c>
      <c r="C22" s="13">
        <v>43101</v>
      </c>
      <c r="D22" s="14">
        <f>1623445-3530</f>
        <v>1619915</v>
      </c>
      <c r="E22" s="15">
        <v>1709872.26</v>
      </c>
      <c r="F22" s="16">
        <f t="shared" si="0"/>
        <v>-89957.260000000009</v>
      </c>
      <c r="G22" s="12">
        <f t="shared" si="1"/>
        <v>-117805.80000000028</v>
      </c>
    </row>
    <row r="23" spans="2:7" x14ac:dyDescent="0.2">
      <c r="B23" s="25" t="s">
        <v>26</v>
      </c>
      <c r="C23" s="26">
        <v>43132</v>
      </c>
      <c r="D23" s="27">
        <f>821047-2316</f>
        <v>818731</v>
      </c>
      <c r="E23" s="28">
        <v>1371243.84</v>
      </c>
      <c r="F23" s="22">
        <f t="shared" si="0"/>
        <v>-552512.84000000008</v>
      </c>
      <c r="G23" s="23">
        <f t="shared" si="1"/>
        <v>-670318.64000000036</v>
      </c>
    </row>
    <row r="24" spans="2:7" x14ac:dyDescent="0.2">
      <c r="B24" s="5"/>
      <c r="C24" s="29" t="s">
        <v>27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42</v>
      </c>
      <c r="D31" s="12">
        <f>-G12</f>
        <v>71113</v>
      </c>
      <c r="E31" s="12">
        <f>D63</f>
        <v>-71113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44</v>
      </c>
      <c r="D32" s="21">
        <f>-G13</f>
        <v>-242975</v>
      </c>
      <c r="E32" s="21">
        <f>E63</f>
        <v>202480</v>
      </c>
      <c r="F32" s="3"/>
      <c r="G32" s="21">
        <f>D32+E32</f>
        <v>-40495</v>
      </c>
    </row>
    <row r="33" spans="2:7" x14ac:dyDescent="0.2">
      <c r="B33" s="33" t="s">
        <v>45</v>
      </c>
      <c r="C33" s="34" t="s">
        <v>46</v>
      </c>
      <c r="D33" s="23">
        <f>-G14</f>
        <v>188871</v>
      </c>
      <c r="E33" s="23">
        <f>F63</f>
        <v>0</v>
      </c>
      <c r="F33" s="34"/>
      <c r="G33" s="23">
        <f>D33+E33</f>
        <v>188871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148376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120527.45999999973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20087.909999999956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-17009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148376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131367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120527.45999999973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-10839.54000000027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131367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60</v>
      </c>
      <c r="E56" s="5" t="s">
        <v>61</v>
      </c>
      <c r="F56" s="5" t="s">
        <v>62</v>
      </c>
    </row>
    <row r="57" spans="2:7" x14ac:dyDescent="0.2">
      <c r="C57" s="13">
        <v>42917</v>
      </c>
      <c r="D57" s="14">
        <v>-14223</v>
      </c>
      <c r="E57" s="14">
        <v>0</v>
      </c>
      <c r="F57" s="12">
        <v>0</v>
      </c>
    </row>
    <row r="58" spans="2:7" x14ac:dyDescent="0.2">
      <c r="C58" s="17">
        <v>42948</v>
      </c>
      <c r="D58" s="18">
        <v>-14223</v>
      </c>
      <c r="E58" s="18">
        <v>40496</v>
      </c>
      <c r="F58" s="21">
        <v>0</v>
      </c>
    </row>
    <row r="59" spans="2:7" x14ac:dyDescent="0.2">
      <c r="C59" s="17">
        <v>42979</v>
      </c>
      <c r="D59" s="18">
        <v>-14223</v>
      </c>
      <c r="E59" s="18">
        <v>40496</v>
      </c>
      <c r="F59" s="21">
        <v>0</v>
      </c>
    </row>
    <row r="60" spans="2:7" x14ac:dyDescent="0.2">
      <c r="C60" s="17">
        <v>43009</v>
      </c>
      <c r="D60" s="18">
        <v>-14223</v>
      </c>
      <c r="E60" s="18">
        <v>40496</v>
      </c>
      <c r="F60" s="21">
        <v>0</v>
      </c>
    </row>
    <row r="61" spans="2:7" x14ac:dyDescent="0.2">
      <c r="C61" s="17">
        <v>43040</v>
      </c>
      <c r="D61" s="18">
        <v>-14221</v>
      </c>
      <c r="E61" s="18">
        <v>40496</v>
      </c>
      <c r="F61" s="21">
        <v>0</v>
      </c>
    </row>
    <row r="62" spans="2:7" x14ac:dyDescent="0.2">
      <c r="C62" s="26">
        <v>43070</v>
      </c>
      <c r="D62" s="27">
        <v>0</v>
      </c>
      <c r="E62" s="27">
        <v>40496</v>
      </c>
      <c r="F62" s="23">
        <v>0</v>
      </c>
    </row>
    <row r="63" spans="2:7" x14ac:dyDescent="0.2">
      <c r="C63" s="52" t="s">
        <v>63</v>
      </c>
      <c r="D63" s="41">
        <f>SUM(D57:D62)</f>
        <v>-71113</v>
      </c>
      <c r="E63" s="41">
        <f>SUM(E57:E62)</f>
        <v>202480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20</v>
      </c>
      <c r="D12" s="8"/>
      <c r="E12" s="8"/>
      <c r="F12" s="9"/>
      <c r="G12" s="10">
        <v>40495</v>
      </c>
    </row>
    <row r="13" spans="2:7" x14ac:dyDescent="0.2">
      <c r="B13" s="4" t="s">
        <v>19</v>
      </c>
      <c r="C13" s="8" t="s">
        <v>22</v>
      </c>
      <c r="D13" s="8"/>
      <c r="E13" s="8"/>
      <c r="F13" s="9"/>
      <c r="G13" s="10">
        <v>-188871</v>
      </c>
    </row>
    <row r="14" spans="2:7" x14ac:dyDescent="0.2">
      <c r="B14" s="4" t="s">
        <v>21</v>
      </c>
      <c r="C14" s="8" t="s">
        <v>64</v>
      </c>
      <c r="D14" s="8"/>
      <c r="E14" s="8"/>
      <c r="F14" s="9"/>
      <c r="G14" s="10">
        <v>120527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-27849</v>
      </c>
    </row>
    <row r="16" spans="2:7" x14ac:dyDescent="0.2">
      <c r="B16" s="4">
        <v>2</v>
      </c>
      <c r="C16" s="13">
        <v>43101</v>
      </c>
      <c r="D16" s="14">
        <f>1623445-3530</f>
        <v>1619915</v>
      </c>
      <c r="E16" s="15">
        <v>1709872.26</v>
      </c>
      <c r="F16" s="16">
        <f t="shared" ref="F16:F23" si="0">D16-E16</f>
        <v>-89957.260000000009</v>
      </c>
      <c r="G16" s="12">
        <f t="shared" ref="G16:G23" si="1">G15+F16</f>
        <v>-117806.26000000001</v>
      </c>
    </row>
    <row r="17" spans="2:7" x14ac:dyDescent="0.2">
      <c r="B17" s="4">
        <v>3</v>
      </c>
      <c r="C17" s="17">
        <v>43132</v>
      </c>
      <c r="D17" s="18">
        <f>821047-2316</f>
        <v>818731</v>
      </c>
      <c r="E17" s="19">
        <v>1371243.84</v>
      </c>
      <c r="F17" s="20">
        <f t="shared" si="0"/>
        <v>-552512.84000000008</v>
      </c>
      <c r="G17" s="21">
        <f t="shared" si="1"/>
        <v>-670319.10000000009</v>
      </c>
    </row>
    <row r="18" spans="2:7" x14ac:dyDescent="0.2">
      <c r="B18" s="4">
        <v>4</v>
      </c>
      <c r="C18" s="17">
        <v>43160</v>
      </c>
      <c r="D18" s="18">
        <f>518431-1563</f>
        <v>516868</v>
      </c>
      <c r="E18" s="19">
        <v>697474.9</v>
      </c>
      <c r="F18" s="20">
        <f t="shared" si="0"/>
        <v>-180606.90000000002</v>
      </c>
      <c r="G18" s="21">
        <f t="shared" si="1"/>
        <v>-850926.00000000012</v>
      </c>
    </row>
    <row r="19" spans="2:7" x14ac:dyDescent="0.2">
      <c r="B19" s="4">
        <v>5</v>
      </c>
      <c r="C19" s="17">
        <v>43191</v>
      </c>
      <c r="D19" s="18">
        <f>805807-2898</f>
        <v>802909</v>
      </c>
      <c r="E19" s="19">
        <v>529479.81000000006</v>
      </c>
      <c r="F19" s="20">
        <f t="shared" si="0"/>
        <v>273429.18999999994</v>
      </c>
      <c r="G19" s="21">
        <f t="shared" si="1"/>
        <v>-577496.81000000017</v>
      </c>
    </row>
    <row r="20" spans="2:7" x14ac:dyDescent="0.2">
      <c r="B20" s="4">
        <v>6</v>
      </c>
      <c r="C20" s="17">
        <v>43221</v>
      </c>
      <c r="D20" s="18">
        <f>904791-3106</f>
        <v>901685</v>
      </c>
      <c r="E20" s="19">
        <v>767924.22</v>
      </c>
      <c r="F20" s="20">
        <f t="shared" si="0"/>
        <v>133760.78000000003</v>
      </c>
      <c r="G20" s="21">
        <f t="shared" si="1"/>
        <v>-443736.03000000014</v>
      </c>
    </row>
    <row r="21" spans="2:7" x14ac:dyDescent="0.2">
      <c r="B21" s="4">
        <v>7</v>
      </c>
      <c r="C21" s="17">
        <v>43252</v>
      </c>
      <c r="D21" s="18">
        <f>1099712-3395</f>
        <v>1096317</v>
      </c>
      <c r="E21" s="19">
        <v>937167.15</v>
      </c>
      <c r="F21" s="22">
        <f t="shared" si="0"/>
        <v>159149.84999999998</v>
      </c>
      <c r="G21" s="23">
        <f t="shared" si="1"/>
        <v>-284586.18000000017</v>
      </c>
    </row>
    <row r="22" spans="2:7" x14ac:dyDescent="0.2">
      <c r="B22" s="24" t="s">
        <v>25</v>
      </c>
      <c r="C22" s="13">
        <v>43282</v>
      </c>
      <c r="D22" s="14">
        <f>1017484-3339</f>
        <v>1014145</v>
      </c>
      <c r="E22" s="15">
        <v>1003409.14</v>
      </c>
      <c r="F22" s="16">
        <f t="shared" si="0"/>
        <v>10735.859999999986</v>
      </c>
      <c r="G22" s="12">
        <f t="shared" si="1"/>
        <v>-273850.32000000018</v>
      </c>
    </row>
    <row r="23" spans="2:7" x14ac:dyDescent="0.2">
      <c r="B23" s="25" t="s">
        <v>26</v>
      </c>
      <c r="C23" s="26">
        <v>43313</v>
      </c>
      <c r="D23" s="27">
        <f>925100-3033</f>
        <v>922067</v>
      </c>
      <c r="E23" s="28">
        <v>1099764.2</v>
      </c>
      <c r="F23" s="22">
        <f t="shared" si="0"/>
        <v>-177697.19999999995</v>
      </c>
      <c r="G23" s="23">
        <f t="shared" si="1"/>
        <v>-451547.52000000014</v>
      </c>
    </row>
    <row r="24" spans="2:7" x14ac:dyDescent="0.2">
      <c r="B24" s="5"/>
      <c r="C24" s="29" t="s">
        <v>65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44</v>
      </c>
      <c r="D31" s="12">
        <f>-G12</f>
        <v>-40495</v>
      </c>
      <c r="E31" s="12">
        <f>D63</f>
        <v>40495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46</v>
      </c>
      <c r="D32" s="21">
        <f>-G13</f>
        <v>188871</v>
      </c>
      <c r="E32" s="21">
        <f>E63</f>
        <v>-157395</v>
      </c>
      <c r="F32" s="3"/>
      <c r="G32" s="21">
        <f>D32+E32</f>
        <v>31476</v>
      </c>
    </row>
    <row r="33" spans="2:7" x14ac:dyDescent="0.2">
      <c r="B33" s="33" t="s">
        <v>45</v>
      </c>
      <c r="C33" s="34" t="s">
        <v>66</v>
      </c>
      <c r="D33" s="23">
        <f>-G14</f>
        <v>-120527</v>
      </c>
      <c r="E33" s="23">
        <f>F63</f>
        <v>0</v>
      </c>
      <c r="F33" s="34"/>
      <c r="G33" s="23">
        <f>D33+E33</f>
        <v>-120527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-89051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-373637.18000000017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-62272.863333333364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-27849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-89051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-116900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-373637.18000000017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-256737.18000000017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-116900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61</v>
      </c>
      <c r="E56" s="5" t="s">
        <v>62</v>
      </c>
      <c r="F56" s="5" t="s">
        <v>67</v>
      </c>
    </row>
    <row r="57" spans="2:7" x14ac:dyDescent="0.2">
      <c r="C57" s="13">
        <v>43101</v>
      </c>
      <c r="D57" s="14">
        <v>40495</v>
      </c>
      <c r="E57" s="14">
        <v>0</v>
      </c>
      <c r="F57" s="12">
        <v>0</v>
      </c>
    </row>
    <row r="58" spans="2:7" x14ac:dyDescent="0.2">
      <c r="C58" s="17">
        <v>43132</v>
      </c>
      <c r="D58" s="18">
        <v>0</v>
      </c>
      <c r="E58" s="18">
        <v>-31479</v>
      </c>
      <c r="F58" s="21">
        <v>0</v>
      </c>
    </row>
    <row r="59" spans="2:7" x14ac:dyDescent="0.2">
      <c r="C59" s="17">
        <v>43160</v>
      </c>
      <c r="D59" s="18">
        <v>0</v>
      </c>
      <c r="E59" s="18">
        <v>-31479</v>
      </c>
      <c r="F59" s="21">
        <v>0</v>
      </c>
    </row>
    <row r="60" spans="2:7" x14ac:dyDescent="0.2">
      <c r="C60" s="17">
        <v>43191</v>
      </c>
      <c r="D60" s="18">
        <v>0</v>
      </c>
      <c r="E60" s="18">
        <v>-31479</v>
      </c>
      <c r="F60" s="21">
        <v>0</v>
      </c>
    </row>
    <row r="61" spans="2:7" x14ac:dyDescent="0.2">
      <c r="C61" s="17">
        <v>43221</v>
      </c>
      <c r="D61" s="18">
        <v>0</v>
      </c>
      <c r="E61" s="18">
        <v>-31479</v>
      </c>
      <c r="F61" s="21">
        <v>0</v>
      </c>
    </row>
    <row r="62" spans="2:7" x14ac:dyDescent="0.2">
      <c r="C62" s="26">
        <v>43252</v>
      </c>
      <c r="D62" s="27">
        <v>0</v>
      </c>
      <c r="E62" s="27">
        <v>-31479</v>
      </c>
      <c r="F62" s="23">
        <v>0</v>
      </c>
    </row>
    <row r="63" spans="2:7" x14ac:dyDescent="0.2">
      <c r="C63" s="52" t="s">
        <v>63</v>
      </c>
      <c r="D63" s="41">
        <f>SUM(D57:D62)</f>
        <v>40495</v>
      </c>
      <c r="E63" s="41">
        <f>SUM(E57:E62)</f>
        <v>-157395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22</v>
      </c>
      <c r="D12" s="8"/>
      <c r="E12" s="8"/>
      <c r="F12" s="9"/>
      <c r="G12" s="10">
        <v>-31476</v>
      </c>
    </row>
    <row r="13" spans="2:7" x14ac:dyDescent="0.2">
      <c r="B13" s="4" t="s">
        <v>19</v>
      </c>
      <c r="C13" s="8" t="s">
        <v>64</v>
      </c>
      <c r="D13" s="8"/>
      <c r="E13" s="8"/>
      <c r="F13" s="9"/>
      <c r="G13" s="10">
        <v>120527</v>
      </c>
    </row>
    <row r="14" spans="2:7" x14ac:dyDescent="0.2">
      <c r="B14" s="4" t="s">
        <v>21</v>
      </c>
      <c r="C14" s="8" t="s">
        <v>68</v>
      </c>
      <c r="D14" s="8"/>
      <c r="E14" s="8"/>
      <c r="F14" s="9"/>
      <c r="G14" s="10">
        <v>-373637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-284586</v>
      </c>
    </row>
    <row r="16" spans="2:7" x14ac:dyDescent="0.2">
      <c r="B16" s="4">
        <v>2</v>
      </c>
      <c r="C16" s="13">
        <v>43282</v>
      </c>
      <c r="D16" s="14">
        <f>1017484-3339</f>
        <v>1014145</v>
      </c>
      <c r="E16" s="15">
        <v>1003409.14</v>
      </c>
      <c r="F16" s="16">
        <f t="shared" ref="F16:F23" si="0">D16-E16</f>
        <v>10735.859999999986</v>
      </c>
      <c r="G16" s="12">
        <f t="shared" ref="G16:G23" si="1">G15+F16</f>
        <v>-273850.14</v>
      </c>
    </row>
    <row r="17" spans="2:7" x14ac:dyDescent="0.2">
      <c r="B17" s="4">
        <v>3</v>
      </c>
      <c r="C17" s="17">
        <v>43313</v>
      </c>
      <c r="D17" s="18">
        <f>925100-3033</f>
        <v>922067</v>
      </c>
      <c r="E17" s="19">
        <v>1099764.2</v>
      </c>
      <c r="F17" s="20">
        <f t="shared" si="0"/>
        <v>-177697.19999999995</v>
      </c>
      <c r="G17" s="21">
        <f t="shared" si="1"/>
        <v>-451547.33999999997</v>
      </c>
    </row>
    <row r="18" spans="2:7" x14ac:dyDescent="0.2">
      <c r="B18" s="4">
        <v>4</v>
      </c>
      <c r="C18" s="17">
        <v>43344</v>
      </c>
      <c r="D18" s="18">
        <f>923400-3252</f>
        <v>920148</v>
      </c>
      <c r="E18" s="19">
        <v>950618.36</v>
      </c>
      <c r="F18" s="20">
        <f t="shared" si="0"/>
        <v>-30470.359999999986</v>
      </c>
      <c r="G18" s="21">
        <f t="shared" si="1"/>
        <v>-482017.69999999995</v>
      </c>
    </row>
    <row r="19" spans="2:7" x14ac:dyDescent="0.2">
      <c r="B19" s="4">
        <v>5</v>
      </c>
      <c r="C19" s="17">
        <v>43374</v>
      </c>
      <c r="D19" s="18">
        <f>871863-3301</f>
        <v>868562</v>
      </c>
      <c r="E19" s="19">
        <v>900069.06</v>
      </c>
      <c r="F19" s="20">
        <f t="shared" si="0"/>
        <v>-31507.060000000056</v>
      </c>
      <c r="G19" s="21">
        <f t="shared" si="1"/>
        <v>-513524.76</v>
      </c>
    </row>
    <row r="20" spans="2:7" x14ac:dyDescent="0.2">
      <c r="B20" s="4">
        <v>6</v>
      </c>
      <c r="C20" s="17">
        <v>43405</v>
      </c>
      <c r="D20" s="18">
        <f>1101217-3458</f>
        <v>1097759</v>
      </c>
      <c r="E20" s="19">
        <v>955746.47</v>
      </c>
      <c r="F20" s="20">
        <f t="shared" si="0"/>
        <v>142012.53000000003</v>
      </c>
      <c r="G20" s="21">
        <f t="shared" si="1"/>
        <v>-371512.23</v>
      </c>
    </row>
    <row r="21" spans="2:7" x14ac:dyDescent="0.2">
      <c r="B21" s="4">
        <v>7</v>
      </c>
      <c r="C21" s="17">
        <v>43435</v>
      </c>
      <c r="D21" s="18">
        <f>1339005-3601</f>
        <v>1335404</v>
      </c>
      <c r="E21" s="19">
        <v>1201541.54</v>
      </c>
      <c r="F21" s="22">
        <f t="shared" si="0"/>
        <v>133862.45999999996</v>
      </c>
      <c r="G21" s="23">
        <f t="shared" si="1"/>
        <v>-237649.77000000002</v>
      </c>
    </row>
    <row r="22" spans="2:7" x14ac:dyDescent="0.2">
      <c r="B22" s="24" t="s">
        <v>25</v>
      </c>
      <c r="C22" s="13">
        <v>43466</v>
      </c>
      <c r="D22" s="14">
        <f>1247237-3138</f>
        <v>1244099</v>
      </c>
      <c r="E22" s="15">
        <v>1307697.07</v>
      </c>
      <c r="F22" s="16">
        <f t="shared" si="0"/>
        <v>-63598.070000000065</v>
      </c>
      <c r="G22" s="12">
        <f t="shared" si="1"/>
        <v>-301247.84000000008</v>
      </c>
    </row>
    <row r="23" spans="2:7" x14ac:dyDescent="0.2">
      <c r="B23" s="25" t="s">
        <v>26</v>
      </c>
      <c r="C23" s="26">
        <v>43497</v>
      </c>
      <c r="D23" s="27">
        <f>834646-2598</f>
        <v>832048</v>
      </c>
      <c r="E23" s="28">
        <v>1312355.1299999999</v>
      </c>
      <c r="F23" s="22">
        <f t="shared" si="0"/>
        <v>-480307.12999999989</v>
      </c>
      <c r="G23" s="23">
        <f t="shared" si="1"/>
        <v>-781554.97</v>
      </c>
    </row>
    <row r="24" spans="2:7" x14ac:dyDescent="0.2">
      <c r="B24" s="5"/>
      <c r="C24" s="29" t="s">
        <v>69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46</v>
      </c>
      <c r="D31" s="12">
        <f>-G12</f>
        <v>31476</v>
      </c>
      <c r="E31" s="12">
        <f>D63</f>
        <v>-31476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66</v>
      </c>
      <c r="D32" s="21">
        <f>-G13</f>
        <v>-120527</v>
      </c>
      <c r="E32" s="21">
        <f>E63</f>
        <v>80352</v>
      </c>
      <c r="F32" s="3"/>
      <c r="G32" s="21">
        <f>D32+E32</f>
        <v>-40175</v>
      </c>
    </row>
    <row r="33" spans="2:7" x14ac:dyDescent="0.2">
      <c r="B33" s="33" t="s">
        <v>45</v>
      </c>
      <c r="C33" s="34" t="s">
        <v>70</v>
      </c>
      <c r="D33" s="23">
        <f>-G14</f>
        <v>373637</v>
      </c>
      <c r="E33" s="23">
        <f>F63</f>
        <v>0</v>
      </c>
      <c r="F33" s="34"/>
      <c r="G33" s="23">
        <f>D33+E33</f>
        <v>373637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333462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95812.229999999981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15968.704999999996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-284586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333462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48876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95812.229999999981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46936.229999999981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48876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62</v>
      </c>
      <c r="E56" s="5" t="s">
        <v>67</v>
      </c>
      <c r="F56" s="5" t="s">
        <v>71</v>
      </c>
    </row>
    <row r="57" spans="2:7" x14ac:dyDescent="0.2">
      <c r="C57" s="13">
        <v>43282</v>
      </c>
      <c r="D57" s="14">
        <v>-31476</v>
      </c>
      <c r="E57" s="14">
        <v>0</v>
      </c>
      <c r="F57" s="12">
        <v>0</v>
      </c>
    </row>
    <row r="58" spans="2:7" x14ac:dyDescent="0.2">
      <c r="C58" s="17">
        <v>43313</v>
      </c>
      <c r="D58" s="18">
        <v>0</v>
      </c>
      <c r="E58" s="18">
        <v>0</v>
      </c>
      <c r="F58" s="21">
        <v>0</v>
      </c>
    </row>
    <row r="59" spans="2:7" x14ac:dyDescent="0.2">
      <c r="C59" s="17">
        <v>43344</v>
      </c>
      <c r="D59" s="18">
        <v>0</v>
      </c>
      <c r="E59" s="18">
        <v>20088</v>
      </c>
      <c r="F59" s="21">
        <v>0</v>
      </c>
    </row>
    <row r="60" spans="2:7" x14ac:dyDescent="0.2">
      <c r="C60" s="17">
        <v>43374</v>
      </c>
      <c r="D60" s="18">
        <v>0</v>
      </c>
      <c r="E60" s="18">
        <v>20088</v>
      </c>
      <c r="F60" s="21">
        <v>0</v>
      </c>
    </row>
    <row r="61" spans="2:7" x14ac:dyDescent="0.2">
      <c r="C61" s="17">
        <v>43405</v>
      </c>
      <c r="D61" s="18">
        <v>0</v>
      </c>
      <c r="E61" s="18">
        <v>20088</v>
      </c>
      <c r="F61" s="21">
        <v>0</v>
      </c>
    </row>
    <row r="62" spans="2:7" x14ac:dyDescent="0.2">
      <c r="C62" s="26">
        <v>43435</v>
      </c>
      <c r="D62" s="27">
        <v>0</v>
      </c>
      <c r="E62" s="27">
        <v>20088</v>
      </c>
      <c r="F62" s="23">
        <v>0</v>
      </c>
    </row>
    <row r="63" spans="2:7" x14ac:dyDescent="0.2">
      <c r="C63" s="52" t="s">
        <v>63</v>
      </c>
      <c r="D63" s="41">
        <f>SUM(D57:D62)</f>
        <v>-31476</v>
      </c>
      <c r="E63" s="41">
        <f>SUM(E57:E62)</f>
        <v>80352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abSelected="1"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40175</v>
      </c>
    </row>
    <row r="13" spans="2:7" x14ac:dyDescent="0.2">
      <c r="B13" s="4" t="s">
        <v>19</v>
      </c>
      <c r="C13" s="8" t="s">
        <v>68</v>
      </c>
      <c r="D13" s="8"/>
      <c r="E13" s="8"/>
      <c r="F13" s="9"/>
      <c r="G13" s="10">
        <v>-373637</v>
      </c>
    </row>
    <row r="14" spans="2:7" x14ac:dyDescent="0.2">
      <c r="B14" s="4" t="s">
        <v>21</v>
      </c>
      <c r="C14" s="8" t="s">
        <v>72</v>
      </c>
      <c r="D14" s="8"/>
      <c r="E14" s="8"/>
      <c r="F14" s="9"/>
      <c r="G14" s="10">
        <v>95812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-237650</v>
      </c>
    </row>
    <row r="16" spans="2:7" x14ac:dyDescent="0.2">
      <c r="B16" s="4">
        <v>2</v>
      </c>
      <c r="C16" s="13">
        <v>43466</v>
      </c>
      <c r="D16" s="14">
        <f>1247237-3138</f>
        <v>1244099</v>
      </c>
      <c r="E16" s="15">
        <v>1307697.07</v>
      </c>
      <c r="F16" s="16">
        <f t="shared" ref="F16:F23" si="0">D16-E16</f>
        <v>-63598.070000000065</v>
      </c>
      <c r="G16" s="12">
        <f t="shared" ref="G16:G23" si="1">G15+F16</f>
        <v>-301248.07000000007</v>
      </c>
    </row>
    <row r="17" spans="2:7" x14ac:dyDescent="0.2">
      <c r="B17" s="4">
        <v>3</v>
      </c>
      <c r="C17" s="17">
        <v>43497</v>
      </c>
      <c r="D17" s="18">
        <f>834646-2598</f>
        <v>832048</v>
      </c>
      <c r="E17" s="19">
        <v>1312355.1299999999</v>
      </c>
      <c r="F17" s="20">
        <f t="shared" si="0"/>
        <v>-480307.12999999989</v>
      </c>
      <c r="G17" s="21">
        <f t="shared" si="1"/>
        <v>-781555.19999999995</v>
      </c>
    </row>
    <row r="18" spans="2:7" x14ac:dyDescent="0.2">
      <c r="B18" s="4">
        <v>4</v>
      </c>
      <c r="C18" s="17">
        <v>43525</v>
      </c>
      <c r="D18" s="18">
        <f>865633-2584</f>
        <v>863049</v>
      </c>
      <c r="E18" s="19">
        <v>768970.63</v>
      </c>
      <c r="F18" s="20">
        <f t="shared" si="0"/>
        <v>94078.37</v>
      </c>
      <c r="G18" s="21">
        <f t="shared" si="1"/>
        <v>-687476.83</v>
      </c>
    </row>
    <row r="19" spans="2:7" x14ac:dyDescent="0.2">
      <c r="B19" s="4">
        <v>5</v>
      </c>
      <c r="C19" s="17">
        <v>43556</v>
      </c>
      <c r="D19" s="18">
        <f>825754-3244</f>
        <v>822510</v>
      </c>
      <c r="E19" s="19">
        <v>687321.51</v>
      </c>
      <c r="F19" s="20">
        <f t="shared" si="0"/>
        <v>135188.49</v>
      </c>
      <c r="G19" s="21">
        <f t="shared" si="1"/>
        <v>-552288.34</v>
      </c>
    </row>
    <row r="20" spans="2:7" x14ac:dyDescent="0.2">
      <c r="B20" s="4">
        <v>6</v>
      </c>
      <c r="C20" s="17">
        <v>43586</v>
      </c>
      <c r="D20" s="18">
        <f>895301-3355</f>
        <v>891946</v>
      </c>
      <c r="E20" s="19">
        <v>740850.18</v>
      </c>
      <c r="F20" s="20">
        <f t="shared" si="0"/>
        <v>151095.81999999995</v>
      </c>
      <c r="G20" s="21">
        <f t="shared" si="1"/>
        <v>-401192.52</v>
      </c>
    </row>
    <row r="21" spans="2:7" x14ac:dyDescent="0.2">
      <c r="B21" s="4">
        <v>7</v>
      </c>
      <c r="C21" s="17">
        <v>43617</v>
      </c>
      <c r="D21" s="18">
        <f>1134508-4023</f>
        <v>1130485</v>
      </c>
      <c r="E21" s="19">
        <v>857876.5</v>
      </c>
      <c r="F21" s="22">
        <f t="shared" si="0"/>
        <v>272608.5</v>
      </c>
      <c r="G21" s="23">
        <f t="shared" si="1"/>
        <v>-128584.02000000002</v>
      </c>
    </row>
    <row r="22" spans="2:7" x14ac:dyDescent="0.2">
      <c r="B22" s="24" t="s">
        <v>25</v>
      </c>
      <c r="C22" s="13">
        <v>43647</v>
      </c>
      <c r="D22" s="14">
        <f>1297481-3950</f>
        <v>1293531</v>
      </c>
      <c r="E22" s="15">
        <v>1154384.02</v>
      </c>
      <c r="F22" s="16">
        <f t="shared" si="0"/>
        <v>139146.97999999998</v>
      </c>
      <c r="G22" s="12">
        <f t="shared" si="1"/>
        <v>10562.959999999963</v>
      </c>
    </row>
    <row r="23" spans="2:7" x14ac:dyDescent="0.2">
      <c r="B23" s="25" t="s">
        <v>26</v>
      </c>
      <c r="C23" s="26">
        <v>43678</v>
      </c>
      <c r="D23" s="27">
        <f>1232601-3847</f>
        <v>1228754</v>
      </c>
      <c r="E23" s="28">
        <v>1201407.56</v>
      </c>
      <c r="F23" s="22">
        <f t="shared" si="0"/>
        <v>27346.439999999944</v>
      </c>
      <c r="G23" s="23">
        <f t="shared" si="1"/>
        <v>37909.399999999907</v>
      </c>
    </row>
    <row r="24" spans="2:7" x14ac:dyDescent="0.2">
      <c r="B24" s="5"/>
      <c r="C24" s="29" t="s">
        <v>73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66</v>
      </c>
      <c r="D31" s="12">
        <f>-G12</f>
        <v>-40175</v>
      </c>
      <c r="E31" s="12">
        <f>D63</f>
        <v>40175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70</v>
      </c>
      <c r="D32" s="21">
        <f>-G13</f>
        <v>373637</v>
      </c>
      <c r="E32" s="21">
        <f>E63</f>
        <v>-249092</v>
      </c>
      <c r="F32" s="3"/>
      <c r="G32" s="21">
        <f>D32+E32</f>
        <v>124545</v>
      </c>
    </row>
    <row r="33" spans="2:7" x14ac:dyDescent="0.2">
      <c r="B33" s="33" t="s">
        <v>45</v>
      </c>
      <c r="C33" s="34" t="s">
        <v>74</v>
      </c>
      <c r="D33" s="23">
        <f>-G14</f>
        <v>-95812</v>
      </c>
      <c r="E33" s="23">
        <f>F63</f>
        <v>0</v>
      </c>
      <c r="F33" s="34"/>
      <c r="G33" s="23">
        <f>D33+E33</f>
        <v>-95812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28733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-99851.020000000019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76</v>
      </c>
      <c r="D38" s="8"/>
      <c r="E38" s="8"/>
      <c r="F38" s="9"/>
      <c r="G38" s="41">
        <f>G36/6</f>
        <v>-16641.83666666667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-237650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28733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-208917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-99851.020000000019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109065.97999999998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-208917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67</v>
      </c>
      <c r="E56" s="5" t="s">
        <v>71</v>
      </c>
      <c r="F56" s="5" t="s">
        <v>75</v>
      </c>
    </row>
    <row r="57" spans="2:7" x14ac:dyDescent="0.2">
      <c r="C57" s="13">
        <v>43466</v>
      </c>
      <c r="D57" s="14">
        <v>20088</v>
      </c>
      <c r="E57" s="14">
        <v>0</v>
      </c>
      <c r="F57" s="12">
        <v>0</v>
      </c>
    </row>
    <row r="58" spans="2:7" x14ac:dyDescent="0.2">
      <c r="C58" s="17">
        <v>43497</v>
      </c>
      <c r="D58" s="18">
        <v>20087</v>
      </c>
      <c r="E58" s="18">
        <v>0</v>
      </c>
      <c r="F58" s="21">
        <v>0</v>
      </c>
    </row>
    <row r="59" spans="2:7" x14ac:dyDescent="0.2">
      <c r="C59" s="17">
        <v>43525</v>
      </c>
      <c r="D59" s="18">
        <v>0</v>
      </c>
      <c r="E59" s="18">
        <v>-62273</v>
      </c>
      <c r="F59" s="21">
        <v>0</v>
      </c>
    </row>
    <row r="60" spans="2:7" x14ac:dyDescent="0.2">
      <c r="C60" s="17">
        <v>43556</v>
      </c>
      <c r="D60" s="18">
        <v>0</v>
      </c>
      <c r="E60" s="18">
        <v>-62273</v>
      </c>
      <c r="F60" s="21">
        <v>0</v>
      </c>
    </row>
    <row r="61" spans="2:7" x14ac:dyDescent="0.2">
      <c r="C61" s="17">
        <v>43586</v>
      </c>
      <c r="D61" s="18">
        <v>0</v>
      </c>
      <c r="E61" s="18">
        <v>-62273</v>
      </c>
      <c r="F61" s="21">
        <v>0</v>
      </c>
    </row>
    <row r="62" spans="2:7" x14ac:dyDescent="0.2">
      <c r="C62" s="26">
        <v>43617</v>
      </c>
      <c r="D62" s="27">
        <v>0</v>
      </c>
      <c r="E62" s="27">
        <v>-62273</v>
      </c>
      <c r="F62" s="23">
        <v>0</v>
      </c>
    </row>
    <row r="63" spans="2:7" x14ac:dyDescent="0.2">
      <c r="C63" s="52" t="s">
        <v>63</v>
      </c>
      <c r="D63" s="41">
        <f>SUM(D57:D62)</f>
        <v>40175</v>
      </c>
      <c r="E63" s="41">
        <f>SUM(E57:E62)</f>
        <v>-249092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2019-12-06T19:19:10Z</dcterms:modified>
</cp:coreProperties>
</file>