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33" i="4" s="1"/>
  <c r="E63" i="4"/>
  <c r="D63" i="4"/>
  <c r="G42" i="4"/>
  <c r="D33" i="4"/>
  <c r="E32" i="4"/>
  <c r="D32" i="4"/>
  <c r="G32" i="4" s="1"/>
  <c r="E31" i="4"/>
  <c r="D31" i="4"/>
  <c r="G31" i="4" s="1"/>
  <c r="D23" i="4"/>
  <c r="F23" i="4" s="1"/>
  <c r="F22" i="4"/>
  <c r="D22" i="4"/>
  <c r="F21" i="4"/>
  <c r="D21" i="4"/>
  <c r="D20" i="4"/>
  <c r="F20" i="4" s="1"/>
  <c r="D19" i="4"/>
  <c r="F19" i="4" s="1"/>
  <c r="D18" i="4"/>
  <c r="F18" i="4" s="1"/>
  <c r="D17" i="4"/>
  <c r="F17" i="4" s="1"/>
  <c r="D16" i="4"/>
  <c r="F16" i="4" s="1"/>
  <c r="G15" i="4"/>
  <c r="G16" i="4" s="1"/>
  <c r="G17" i="4" s="1"/>
  <c r="G34" i="4" l="1"/>
  <c r="G43" i="4" s="1"/>
  <c r="G45" i="4" s="1"/>
  <c r="G33" i="4"/>
  <c r="G18" i="4"/>
  <c r="G19" i="4" s="1"/>
  <c r="G20" i="4" s="1"/>
  <c r="G21" i="4" s="1"/>
  <c r="G49" i="4"/>
  <c r="G36" i="4" l="1"/>
  <c r="G22" i="4"/>
  <c r="G23" i="4" s="1"/>
  <c r="G38" i="4" l="1"/>
  <c r="G47" i="4"/>
  <c r="G51" i="4" s="1"/>
  <c r="E61" i="3" l="1"/>
  <c r="E31" i="3" s="1"/>
  <c r="D61" i="3"/>
  <c r="E30" i="3" s="1"/>
  <c r="D31" i="3"/>
  <c r="D30" i="3"/>
  <c r="D22" i="3"/>
  <c r="F22" i="3" s="1"/>
  <c r="F21" i="3"/>
  <c r="D21" i="3"/>
  <c r="D20" i="3"/>
  <c r="F20" i="3" s="1"/>
  <c r="F19" i="3"/>
  <c r="D19" i="3"/>
  <c r="D18" i="3"/>
  <c r="F18" i="3" s="1"/>
  <c r="F17" i="3"/>
  <c r="D17" i="3"/>
  <c r="D16" i="3"/>
  <c r="F16" i="3" s="1"/>
  <c r="D15" i="3"/>
  <c r="F15" i="3" s="1"/>
  <c r="G14" i="3"/>
  <c r="G15" i="3" s="1"/>
  <c r="G16" i="3" s="1"/>
  <c r="G17" i="3" s="1"/>
  <c r="G18" i="3" s="1"/>
  <c r="G19" i="3" s="1"/>
  <c r="G20" i="3" s="1"/>
  <c r="G21" i="3" l="1"/>
  <c r="G22" i="3" s="1"/>
  <c r="G47" i="3"/>
  <c r="G30" i="3"/>
  <c r="G31" i="3"/>
  <c r="G40" i="3"/>
  <c r="G32" i="3" l="1"/>
  <c r="G41" i="3" l="1"/>
  <c r="G43" i="3" s="1"/>
  <c r="G34" i="3"/>
  <c r="G45" i="3" l="1"/>
  <c r="G49" i="3" s="1"/>
  <c r="G36" i="3"/>
  <c r="E61" i="2" l="1"/>
  <c r="E31" i="2" s="1"/>
  <c r="D61" i="2"/>
  <c r="E30" i="2" s="1"/>
  <c r="D60" i="2"/>
  <c r="G40" i="2"/>
  <c r="D31" i="2"/>
  <c r="D30" i="2"/>
  <c r="F22" i="2"/>
  <c r="D22" i="2"/>
  <c r="D21" i="2"/>
  <c r="F21" i="2" s="1"/>
  <c r="F20" i="2"/>
  <c r="D20" i="2"/>
  <c r="D19" i="2"/>
  <c r="F19" i="2" s="1"/>
  <c r="D18" i="2"/>
  <c r="F18" i="2" s="1"/>
  <c r="E17" i="2"/>
  <c r="D17" i="2"/>
  <c r="F17" i="2" s="1"/>
  <c r="D16" i="2"/>
  <c r="F16" i="2" s="1"/>
  <c r="F15" i="2"/>
  <c r="G47" i="2" s="1"/>
  <c r="D15" i="2"/>
  <c r="G14" i="2"/>
  <c r="G30" i="2" l="1"/>
  <c r="G31" i="2"/>
  <c r="G15" i="2"/>
  <c r="G16" i="2" s="1"/>
  <c r="G17" i="2" s="1"/>
  <c r="G18" i="2" s="1"/>
  <c r="G19" i="2" s="1"/>
  <c r="G20" i="2" s="1"/>
  <c r="G32" i="2" l="1"/>
  <c r="G41" i="2" s="1"/>
  <c r="G43" i="2" s="1"/>
  <c r="G34" i="2"/>
  <c r="G21" i="2"/>
  <c r="G22" i="2" s="1"/>
  <c r="G45" i="2" l="1"/>
  <c r="G49" i="2" s="1"/>
  <c r="G36" i="2"/>
  <c r="F63" i="1" l="1"/>
  <c r="E63" i="1"/>
  <c r="E32" i="1" s="1"/>
  <c r="D63" i="1"/>
  <c r="E33" i="1"/>
  <c r="G33" i="1" s="1"/>
  <c r="D33" i="1"/>
  <c r="D32" i="1"/>
  <c r="G32" i="1" s="1"/>
  <c r="E31" i="1"/>
  <c r="D31" i="1"/>
  <c r="G31" i="1" s="1"/>
  <c r="G34" i="1" s="1"/>
  <c r="G43" i="1" s="1"/>
  <c r="D23" i="1"/>
  <c r="F23" i="1" s="1"/>
  <c r="D22" i="1"/>
  <c r="F22" i="1" s="1"/>
  <c r="D21" i="1"/>
  <c r="F21" i="1" s="1"/>
  <c r="D20" i="1"/>
  <c r="F20" i="1" s="1"/>
  <c r="D19" i="1"/>
  <c r="F19" i="1" s="1"/>
  <c r="F18" i="1"/>
  <c r="D18" i="1"/>
  <c r="D17" i="1"/>
  <c r="F17" i="1" s="1"/>
  <c r="D16" i="1"/>
  <c r="F16" i="1" s="1"/>
  <c r="G49" i="1" s="1"/>
  <c r="G15" i="1"/>
  <c r="G42" i="1" s="1"/>
  <c r="G45" i="1" l="1"/>
  <c r="G16" i="1"/>
  <c r="G17" i="1" s="1"/>
  <c r="G18" i="1" s="1"/>
  <c r="G19" i="1" s="1"/>
  <c r="G20" i="1" s="1"/>
  <c r="G21" i="1" s="1"/>
  <c r="G22" i="1" l="1"/>
  <c r="G23" i="1" s="1"/>
  <c r="G36" i="1"/>
  <c r="G38" i="1" l="1"/>
  <c r="G47" i="1"/>
  <c r="G51" i="1" s="1"/>
</calcChain>
</file>

<file path=xl/sharedStrings.xml><?xml version="1.0" encoding="utf-8"?>
<sst xmlns="http://schemas.openxmlformats.org/spreadsheetml/2006/main" count="268" uniqueCount="77">
  <si>
    <t>Big Sandy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</si>
  <si>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</si>
  <si>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</si>
  <si>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</si>
  <si>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</si>
  <si>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</si>
  <si>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</si>
  <si>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</si>
  <si>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</si>
  <si>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</si>
  <si>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</si>
  <si>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</si>
  <si>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</si>
  <si>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</si>
  <si>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</si>
  <si>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</si>
  <si>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</si>
  <si>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</si>
  <si>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</si>
  <si>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</si>
  <si>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</si>
  <si>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</si>
  <si>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</si>
  <si>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</si>
  <si>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</si>
  <si>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</si>
  <si>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</si>
  <si>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</si>
  <si>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</si>
  <si>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</si>
  <si>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</si>
  <si>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</si>
  <si>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</si>
  <si>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</si>
  <si>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</si>
  <si>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</si>
  <si>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</si>
  <si>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</si>
  <si>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</si>
  <si>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</si>
  <si>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</si>
  <si>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</si>
  <si>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</si>
  <si>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</si>
  <si>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</si>
  <si>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</si>
  <si>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</si>
  <si>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</si>
  <si>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</si>
  <si>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</si>
  <si>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months)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</si>
  <si>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</si>
  <si>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</si>
  <si>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</si>
  <si>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</si>
  <si>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</si>
  <si>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</si>
  <si>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</si>
  <si>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</si>
  <si>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</si>
  <si>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</si>
  <si>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</si>
  <si>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</si>
  <si>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</si>
  <si>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</si>
  <si>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2018</t>
  </si>
  <si>
    <t>Case No. 2018-00075 Recovery</t>
  </si>
  <si>
    <t>Cumulative six month (Over)/Under-Recovery [Cumulative net of remaining Case amortizations (Ln 7&amp;8c)]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</si>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</sst>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Fill="1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9" xfId="0" applyBorder="1"/>
    <xf numFmtId="5" fontId="0" fillId="0" borderId="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Font="1" applyBorder="1"/>
    <xf numFmtId="5" fontId="0" fillId="0" borderId="10" xfId="0" applyNumberFormat="1" applyBorder="1"/>
    <xf numFmtId="0" fontId="0" fillId="0" borderId="11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5" t="s">
        <v>0</v>
      </c>
      <c r="C3" s="56"/>
      <c r="D3" s="56"/>
      <c r="E3" s="56"/>
      <c r="F3" s="56"/>
      <c r="G3" s="57"/>
    </row>
    <row r="4" spans="2:7" x14ac:dyDescent="0.2">
      <c r="B4" s="58"/>
      <c r="C4" s="59"/>
      <c r="D4" s="59"/>
      <c r="E4" s="59"/>
      <c r="F4" s="59"/>
      <c r="G4" s="60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1" t="s">
        <v>16</v>
      </c>
      <c r="D11" s="62"/>
      <c r="E11" s="62"/>
      <c r="F11" s="62"/>
      <c r="G11" s="63"/>
    </row>
    <row r="12" spans="2:7" x14ac:dyDescent="0.2">
      <c r="B12" s="4" t="s">
        <v>17</v>
      </c>
      <c r="C12" s="8" t="s">
        <v>18</v>
      </c>
      <c r="D12" s="8"/>
      <c r="E12" s="8"/>
      <c r="F12" s="9"/>
      <c r="G12" s="10">
        <v>-7727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1519</v>
      </c>
    </row>
    <row r="14" spans="2:7" x14ac:dyDescent="0.2">
      <c r="B14" s="4" t="s">
        <v>21</v>
      </c>
      <c r="C14" s="8" t="s">
        <v>22</v>
      </c>
      <c r="D14" s="8"/>
      <c r="E14" s="8"/>
      <c r="F14" s="11"/>
      <c r="G14" s="12">
        <v>-921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3">
        <f>G12+G13+G14</f>
        <v>-7129</v>
      </c>
    </row>
    <row r="16" spans="2:7" x14ac:dyDescent="0.2">
      <c r="B16" s="4">
        <v>2</v>
      </c>
      <c r="C16" s="14">
        <v>42917</v>
      </c>
      <c r="D16" s="12">
        <f>210900-287</f>
        <v>210613</v>
      </c>
      <c r="E16" s="15">
        <v>215844.04</v>
      </c>
      <c r="F16" s="16">
        <f t="shared" ref="F16:F23" si="0">D16-E16</f>
        <v>-5231.0400000000081</v>
      </c>
      <c r="G16" s="13">
        <f>G15+F16</f>
        <v>-12360.040000000008</v>
      </c>
    </row>
    <row r="17" spans="2:7" x14ac:dyDescent="0.2">
      <c r="B17" s="4">
        <v>3</v>
      </c>
      <c r="C17" s="17">
        <v>42948</v>
      </c>
      <c r="D17" s="18">
        <f>188823-281</f>
        <v>188542</v>
      </c>
      <c r="E17" s="19">
        <v>186134.98</v>
      </c>
      <c r="F17" s="20">
        <f t="shared" si="0"/>
        <v>2407.0199999999895</v>
      </c>
      <c r="G17" s="21">
        <f t="shared" ref="G17:G23" si="1">G16+F17</f>
        <v>-9953.0200000000186</v>
      </c>
    </row>
    <row r="18" spans="2:7" x14ac:dyDescent="0.2">
      <c r="B18" s="4">
        <v>4</v>
      </c>
      <c r="C18" s="17">
        <v>42979</v>
      </c>
      <c r="D18" s="18">
        <f>131008-252</f>
        <v>130756</v>
      </c>
      <c r="E18" s="19">
        <v>135305.51</v>
      </c>
      <c r="F18" s="20">
        <f t="shared" si="0"/>
        <v>-4549.5100000000093</v>
      </c>
      <c r="G18" s="21">
        <f t="shared" si="1"/>
        <v>-14502.530000000028</v>
      </c>
    </row>
    <row r="19" spans="2:7" x14ac:dyDescent="0.2">
      <c r="B19" s="4">
        <v>5</v>
      </c>
      <c r="C19" s="17">
        <v>43009</v>
      </c>
      <c r="D19" s="18">
        <f>163853-278</f>
        <v>163575</v>
      </c>
      <c r="E19" s="19">
        <v>153176.46</v>
      </c>
      <c r="F19" s="20">
        <f t="shared" si="0"/>
        <v>10398.540000000008</v>
      </c>
      <c r="G19" s="21">
        <f t="shared" si="1"/>
        <v>-4103.9900000000198</v>
      </c>
    </row>
    <row r="20" spans="2:7" x14ac:dyDescent="0.2">
      <c r="B20" s="4">
        <v>6</v>
      </c>
      <c r="C20" s="17">
        <v>43040</v>
      </c>
      <c r="D20" s="18">
        <f>232574-325</f>
        <v>232249</v>
      </c>
      <c r="E20" s="19">
        <v>237382.91</v>
      </c>
      <c r="F20" s="20">
        <f t="shared" si="0"/>
        <v>-5133.9100000000035</v>
      </c>
      <c r="G20" s="21">
        <f t="shared" si="1"/>
        <v>-9237.9000000000233</v>
      </c>
    </row>
    <row r="21" spans="2:7" x14ac:dyDescent="0.2">
      <c r="B21" s="4">
        <v>7</v>
      </c>
      <c r="C21" s="17">
        <v>43070</v>
      </c>
      <c r="D21" s="18">
        <f>269899-283</f>
        <v>269616</v>
      </c>
      <c r="E21" s="19">
        <v>266702.42</v>
      </c>
      <c r="F21" s="22">
        <f t="shared" si="0"/>
        <v>2913.5800000000163</v>
      </c>
      <c r="G21" s="23">
        <f t="shared" si="1"/>
        <v>-6324.320000000007</v>
      </c>
    </row>
    <row r="22" spans="2:7" x14ac:dyDescent="0.2">
      <c r="B22" s="24" t="s">
        <v>25</v>
      </c>
      <c r="C22" s="14">
        <v>43101</v>
      </c>
      <c r="D22" s="12">
        <f>307137-261</f>
        <v>306876</v>
      </c>
      <c r="E22" s="15">
        <v>292364.39</v>
      </c>
      <c r="F22" s="16">
        <f t="shared" si="0"/>
        <v>14511.609999999986</v>
      </c>
      <c r="G22" s="13">
        <f t="shared" si="1"/>
        <v>8187.289999999979</v>
      </c>
    </row>
    <row r="23" spans="2:7" x14ac:dyDescent="0.2">
      <c r="B23" s="25" t="s">
        <v>26</v>
      </c>
      <c r="C23" s="26">
        <v>43132</v>
      </c>
      <c r="D23" s="27">
        <f>139210-172</f>
        <v>139038</v>
      </c>
      <c r="E23" s="28">
        <v>127120.01</v>
      </c>
      <c r="F23" s="22">
        <f t="shared" si="0"/>
        <v>11917.990000000005</v>
      </c>
      <c r="G23" s="23">
        <f t="shared" si="1"/>
        <v>20105.279999999984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3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3"/>
      <c r="D30" s="5" t="s">
        <v>38</v>
      </c>
      <c r="E30" s="5" t="s">
        <v>39</v>
      </c>
      <c r="F30" s="33"/>
      <c r="G30" s="34" t="s">
        <v>40</v>
      </c>
    </row>
    <row r="31" spans="2:7" x14ac:dyDescent="0.2">
      <c r="B31" s="35" t="s">
        <v>41</v>
      </c>
      <c r="C31" s="3" t="s">
        <v>42</v>
      </c>
      <c r="D31" s="21">
        <f>-G12</f>
        <v>7727</v>
      </c>
      <c r="E31" s="21">
        <f>D63</f>
        <v>-7727</v>
      </c>
      <c r="F31" s="3"/>
      <c r="G31" s="21">
        <f>D31+E31</f>
        <v>0</v>
      </c>
    </row>
    <row r="32" spans="2:7" x14ac:dyDescent="0.2">
      <c r="B32" s="35" t="s">
        <v>43</v>
      </c>
      <c r="C32" s="3" t="s">
        <v>44</v>
      </c>
      <c r="D32" s="21">
        <f>-G13</f>
        <v>-1519</v>
      </c>
      <c r="E32" s="21">
        <f>E63</f>
        <v>1519</v>
      </c>
      <c r="F32" s="3"/>
      <c r="G32" s="21">
        <f>D32+E32</f>
        <v>0</v>
      </c>
    </row>
    <row r="33" spans="2:7" x14ac:dyDescent="0.2">
      <c r="B33" s="35" t="s">
        <v>45</v>
      </c>
      <c r="C33" s="33" t="s">
        <v>46</v>
      </c>
      <c r="D33" s="23">
        <f>-G14</f>
        <v>921</v>
      </c>
      <c r="E33" s="23">
        <f>F63</f>
        <v>0</v>
      </c>
      <c r="F33" s="33"/>
      <c r="G33" s="23">
        <f>D33+E33</f>
        <v>921</v>
      </c>
    </row>
    <row r="34" spans="2:7" x14ac:dyDescent="0.2">
      <c r="B34" s="5" t="s">
        <v>47</v>
      </c>
      <c r="C34" s="36"/>
      <c r="D34" s="37"/>
      <c r="E34" s="37"/>
      <c r="F34" s="38" t="s">
        <v>48</v>
      </c>
      <c r="G34" s="23">
        <f>G31+G32+G33</f>
        <v>921</v>
      </c>
    </row>
    <row r="35" spans="2:7" x14ac:dyDescent="0.2">
      <c r="B35" s="39"/>
      <c r="G35" s="40"/>
    </row>
    <row r="36" spans="2:7" x14ac:dyDescent="0.2">
      <c r="B36" s="6">
        <v>9</v>
      </c>
      <c r="C36" s="41" t="s">
        <v>49</v>
      </c>
      <c r="D36" s="8"/>
      <c r="E36" s="8"/>
      <c r="F36" s="9"/>
      <c r="G36" s="42">
        <f>G21+G34</f>
        <v>-5403.320000000007</v>
      </c>
    </row>
    <row r="37" spans="2:7" x14ac:dyDescent="0.2">
      <c r="B37" s="39"/>
      <c r="G37" s="40"/>
    </row>
    <row r="38" spans="2:7" x14ac:dyDescent="0.2">
      <c r="B38" s="6">
        <v>10</v>
      </c>
      <c r="C38" s="43" t="s">
        <v>50</v>
      </c>
      <c r="D38" s="8"/>
      <c r="E38" s="8"/>
      <c r="F38" s="9"/>
      <c r="G38" s="42">
        <f>G36/6</f>
        <v>-900.55333333333454</v>
      </c>
    </row>
    <row r="40" spans="2:7" x14ac:dyDescent="0.2">
      <c r="B40" s="1"/>
      <c r="C40" s="44" t="s">
        <v>51</v>
      </c>
      <c r="D40" s="45"/>
      <c r="E40" s="45"/>
      <c r="F40" s="45"/>
      <c r="G40" s="46"/>
    </row>
    <row r="41" spans="2:7" x14ac:dyDescent="0.2">
      <c r="B41" s="1"/>
      <c r="C41" s="47"/>
      <c r="D41" s="47"/>
      <c r="E41" s="47"/>
      <c r="F41" s="47"/>
      <c r="G41" s="11"/>
    </row>
    <row r="42" spans="2:7" x14ac:dyDescent="0.2">
      <c r="B42" s="4">
        <v>11</v>
      </c>
      <c r="C42" s="48" t="s">
        <v>52</v>
      </c>
      <c r="D42" s="48"/>
      <c r="E42" s="48"/>
      <c r="F42" s="48"/>
      <c r="G42" s="49">
        <f>G15</f>
        <v>-7129</v>
      </c>
    </row>
    <row r="43" spans="2:7" x14ac:dyDescent="0.2">
      <c r="B43" s="4">
        <v>12</v>
      </c>
      <c r="C43" s="48" t="s">
        <v>53</v>
      </c>
      <c r="D43" s="48"/>
      <c r="E43" s="48"/>
      <c r="F43" s="48"/>
      <c r="G43" s="50">
        <f>G34</f>
        <v>921</v>
      </c>
    </row>
    <row r="44" spans="2:7" x14ac:dyDescent="0.2">
      <c r="B44" s="4"/>
      <c r="C44" s="48"/>
      <c r="D44" s="48"/>
      <c r="E44" s="48"/>
      <c r="F44" s="48"/>
      <c r="G44" s="49"/>
    </row>
    <row r="45" spans="2:7" ht="15" thickBot="1" x14ac:dyDescent="0.25">
      <c r="B45" s="4">
        <v>13</v>
      </c>
      <c r="C45" s="48" t="s">
        <v>54</v>
      </c>
      <c r="D45" s="48"/>
      <c r="E45" s="48"/>
      <c r="F45" s="48"/>
      <c r="G45" s="51">
        <f>G42+G43</f>
        <v>-6208</v>
      </c>
    </row>
    <row r="46" spans="2:7" ht="15" thickTop="1" x14ac:dyDescent="0.2">
      <c r="B46" s="4"/>
      <c r="C46" s="48"/>
      <c r="D46" s="48"/>
      <c r="E46" s="48"/>
      <c r="F46" s="48"/>
      <c r="G46" s="49"/>
    </row>
    <row r="47" spans="2:7" x14ac:dyDescent="0.2">
      <c r="B47" s="4">
        <v>14</v>
      </c>
      <c r="C47" s="48" t="s">
        <v>55</v>
      </c>
      <c r="D47" s="48"/>
      <c r="E47" s="48"/>
      <c r="F47" s="48"/>
      <c r="G47" s="49">
        <f>G36</f>
        <v>-5403.320000000007</v>
      </c>
    </row>
    <row r="48" spans="2:7" x14ac:dyDescent="0.2">
      <c r="B48" s="4"/>
      <c r="C48" s="48"/>
      <c r="D48" s="48"/>
      <c r="E48" s="48"/>
      <c r="F48" s="48"/>
      <c r="G48" s="49"/>
    </row>
    <row r="49" spans="2:7" x14ac:dyDescent="0.2">
      <c r="B49" s="4">
        <v>15</v>
      </c>
      <c r="C49" s="48" t="s">
        <v>56</v>
      </c>
      <c r="D49" s="48"/>
      <c r="E49" s="48"/>
      <c r="F49" s="48"/>
      <c r="G49" s="50">
        <f>SUM(F16:F21)</f>
        <v>804.67999999999302</v>
      </c>
    </row>
    <row r="50" spans="2:7" x14ac:dyDescent="0.2">
      <c r="B50" s="4"/>
      <c r="C50" s="48"/>
      <c r="D50" s="48"/>
      <c r="E50" s="48"/>
      <c r="F50" s="48"/>
      <c r="G50" s="49"/>
    </row>
    <row r="51" spans="2:7" ht="15" thickBot="1" x14ac:dyDescent="0.25">
      <c r="B51" s="4">
        <v>16</v>
      </c>
      <c r="C51" s="48" t="s">
        <v>57</v>
      </c>
      <c r="D51" s="48"/>
      <c r="E51" s="48"/>
      <c r="F51" s="48"/>
      <c r="G51" s="51">
        <f>G47-G49</f>
        <v>-6208</v>
      </c>
    </row>
    <row r="52" spans="2:7" ht="15" thickTop="1" x14ac:dyDescent="0.2">
      <c r="B52" s="33"/>
      <c r="C52" s="52"/>
      <c r="D52" s="52"/>
      <c r="E52" s="52"/>
      <c r="F52" s="52"/>
      <c r="G52" s="53"/>
    </row>
    <row r="54" spans="2:7" x14ac:dyDescent="0.2">
      <c r="B54" t="s">
        <v>58</v>
      </c>
    </row>
    <row r="55" spans="2:7" x14ac:dyDescent="0.2">
      <c r="B55" s="39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9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4">
        <v>42917</v>
      </c>
      <c r="D57" s="12">
        <v>-1932</v>
      </c>
      <c r="E57" s="13">
        <v>253</v>
      </c>
      <c r="F57" s="13">
        <v>0</v>
      </c>
    </row>
    <row r="58" spans="2:7" x14ac:dyDescent="0.2">
      <c r="C58" s="17">
        <v>42948</v>
      </c>
      <c r="D58" s="18">
        <v>-1932</v>
      </c>
      <c r="E58" s="21">
        <v>253</v>
      </c>
      <c r="F58" s="21">
        <v>0</v>
      </c>
    </row>
    <row r="59" spans="2:7" x14ac:dyDescent="0.2">
      <c r="C59" s="17">
        <v>42979</v>
      </c>
      <c r="D59" s="18">
        <v>-1932</v>
      </c>
      <c r="E59" s="21">
        <v>253</v>
      </c>
      <c r="F59" s="21">
        <v>0</v>
      </c>
    </row>
    <row r="60" spans="2:7" x14ac:dyDescent="0.2">
      <c r="C60" s="17">
        <v>43009</v>
      </c>
      <c r="D60" s="18">
        <v>-1931</v>
      </c>
      <c r="E60" s="21">
        <v>253</v>
      </c>
      <c r="F60" s="21">
        <v>0</v>
      </c>
    </row>
    <row r="61" spans="2:7" x14ac:dyDescent="0.2">
      <c r="C61" s="17">
        <v>43040</v>
      </c>
      <c r="D61" s="18">
        <v>0</v>
      </c>
      <c r="E61" s="21">
        <v>253</v>
      </c>
      <c r="F61" s="21">
        <v>0</v>
      </c>
    </row>
    <row r="62" spans="2:7" x14ac:dyDescent="0.2">
      <c r="C62" s="17">
        <v>43070</v>
      </c>
      <c r="D62" s="27">
        <v>0</v>
      </c>
      <c r="E62" s="23">
        <v>254</v>
      </c>
      <c r="F62" s="23">
        <v>0</v>
      </c>
    </row>
    <row r="63" spans="2:7" x14ac:dyDescent="0.2">
      <c r="C63" s="54" t="s">
        <v>63</v>
      </c>
      <c r="D63" s="42">
        <f>SUM(D57:D62)</f>
        <v>-7727</v>
      </c>
      <c r="E63" s="42">
        <f>SUM(E57:E62)</f>
        <v>1519</v>
      </c>
      <c r="F63" s="42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5" t="s">
        <v>0</v>
      </c>
      <c r="C3" s="56"/>
      <c r="D3" s="56"/>
      <c r="E3" s="56"/>
      <c r="F3" s="56"/>
      <c r="G3" s="57"/>
    </row>
    <row r="4" spans="2:7" x14ac:dyDescent="0.2">
      <c r="B4" s="58"/>
      <c r="C4" s="59"/>
      <c r="D4" s="59"/>
      <c r="E4" s="59"/>
      <c r="F4" s="59"/>
      <c r="G4" s="60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1" t="s">
        <v>16</v>
      </c>
      <c r="D11" s="62"/>
      <c r="E11" s="62"/>
      <c r="F11" s="62"/>
      <c r="G11" s="63"/>
    </row>
    <row r="12" spans="2:7" x14ac:dyDescent="0.2">
      <c r="B12" s="4" t="s">
        <v>17</v>
      </c>
      <c r="C12" s="8" t="s">
        <v>22</v>
      </c>
      <c r="D12" s="8"/>
      <c r="E12" s="8"/>
      <c r="F12" s="9"/>
      <c r="G12" s="10">
        <v>-921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-5403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3">
        <f>G12+G13</f>
        <v>-6324</v>
      </c>
    </row>
    <row r="15" spans="2:7" x14ac:dyDescent="0.2">
      <c r="B15" s="4">
        <v>2</v>
      </c>
      <c r="C15" s="14">
        <v>43101</v>
      </c>
      <c r="D15" s="12">
        <f>307137-261</f>
        <v>306876</v>
      </c>
      <c r="E15" s="15">
        <v>292364.39</v>
      </c>
      <c r="F15" s="16">
        <f t="shared" ref="F15:F22" si="0">D15-E15</f>
        <v>14511.609999999986</v>
      </c>
      <c r="G15" s="13">
        <f t="shared" ref="G15:G22" si="1">G14+F15</f>
        <v>8187.609999999986</v>
      </c>
    </row>
    <row r="16" spans="2:7" x14ac:dyDescent="0.2">
      <c r="B16" s="4">
        <v>3</v>
      </c>
      <c r="C16" s="17">
        <v>43132</v>
      </c>
      <c r="D16" s="18">
        <f>139210-172</f>
        <v>139038</v>
      </c>
      <c r="E16" s="19">
        <v>127120.01</v>
      </c>
      <c r="F16" s="20">
        <f t="shared" si="0"/>
        <v>11917.990000000005</v>
      </c>
      <c r="G16" s="21">
        <f t="shared" si="1"/>
        <v>20105.599999999991</v>
      </c>
    </row>
    <row r="17" spans="2:7" x14ac:dyDescent="0.2">
      <c r="B17" s="4">
        <v>4</v>
      </c>
      <c r="C17" s="17">
        <v>43160</v>
      </c>
      <c r="D17" s="18">
        <f>90810-116</f>
        <v>90694</v>
      </c>
      <c r="E17" s="19">
        <f>101930.69</f>
        <v>101930.69</v>
      </c>
      <c r="F17" s="20">
        <f t="shared" si="0"/>
        <v>-11236.690000000002</v>
      </c>
      <c r="G17" s="21">
        <f t="shared" si="1"/>
        <v>8868.9099999999889</v>
      </c>
    </row>
    <row r="18" spans="2:7" x14ac:dyDescent="0.2">
      <c r="B18" s="4">
        <v>5</v>
      </c>
      <c r="C18" s="17">
        <v>43191</v>
      </c>
      <c r="D18" s="18">
        <f>137146-215</f>
        <v>136931</v>
      </c>
      <c r="E18" s="19">
        <v>140399.82</v>
      </c>
      <c r="F18" s="20">
        <f t="shared" si="0"/>
        <v>-3468.820000000007</v>
      </c>
      <c r="G18" s="21">
        <f t="shared" si="1"/>
        <v>5400.089999999982</v>
      </c>
    </row>
    <row r="19" spans="2:7" x14ac:dyDescent="0.2">
      <c r="B19" s="4">
        <v>6</v>
      </c>
      <c r="C19" s="17">
        <v>43221</v>
      </c>
      <c r="D19" s="18">
        <f>145512-230</f>
        <v>145282</v>
      </c>
      <c r="E19" s="19">
        <v>157134.23000000001</v>
      </c>
      <c r="F19" s="20">
        <f t="shared" si="0"/>
        <v>-11852.23000000001</v>
      </c>
      <c r="G19" s="21">
        <f t="shared" si="1"/>
        <v>-6452.1400000000285</v>
      </c>
    </row>
    <row r="20" spans="2:7" x14ac:dyDescent="0.2">
      <c r="B20" s="4">
        <v>7</v>
      </c>
      <c r="C20" s="17">
        <v>43252</v>
      </c>
      <c r="D20" s="18">
        <f>177840-252</f>
        <v>177588</v>
      </c>
      <c r="E20" s="19">
        <v>183082</v>
      </c>
      <c r="F20" s="22">
        <f t="shared" si="0"/>
        <v>-5494</v>
      </c>
      <c r="G20" s="23">
        <f t="shared" si="1"/>
        <v>-11946.140000000029</v>
      </c>
    </row>
    <row r="21" spans="2:7" x14ac:dyDescent="0.2">
      <c r="B21" s="24" t="s">
        <v>25</v>
      </c>
      <c r="C21" s="14">
        <v>43282</v>
      </c>
      <c r="D21" s="12">
        <f>172945-248</f>
        <v>172697</v>
      </c>
      <c r="E21" s="15">
        <v>247667.6</v>
      </c>
      <c r="F21" s="16">
        <f t="shared" si="0"/>
        <v>-74970.600000000006</v>
      </c>
      <c r="G21" s="13">
        <f t="shared" si="1"/>
        <v>-86916.740000000034</v>
      </c>
    </row>
    <row r="22" spans="2:7" x14ac:dyDescent="0.2">
      <c r="B22" s="25" t="s">
        <v>26</v>
      </c>
      <c r="C22" s="26">
        <v>43313</v>
      </c>
      <c r="D22" s="27">
        <f>149609-223</f>
        <v>149386</v>
      </c>
      <c r="E22" s="28">
        <v>153486.62</v>
      </c>
      <c r="F22" s="22">
        <f t="shared" si="0"/>
        <v>-4100.6199999999953</v>
      </c>
      <c r="G22" s="23">
        <f t="shared" si="1"/>
        <v>-91017.36000000003</v>
      </c>
    </row>
    <row r="23" spans="2:7" x14ac:dyDescent="0.2">
      <c r="B23" s="5"/>
      <c r="C23" s="29" t="s">
        <v>65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3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3"/>
      <c r="D29" s="5" t="s">
        <v>38</v>
      </c>
      <c r="E29" s="5" t="s">
        <v>39</v>
      </c>
      <c r="F29" s="33"/>
      <c r="G29" s="34" t="s">
        <v>40</v>
      </c>
    </row>
    <row r="30" spans="2:7" x14ac:dyDescent="0.2">
      <c r="B30" s="35" t="s">
        <v>41</v>
      </c>
      <c r="C30" s="3" t="s">
        <v>46</v>
      </c>
      <c r="D30" s="21">
        <f>-G12</f>
        <v>921</v>
      </c>
      <c r="E30" s="21">
        <f>D61</f>
        <v>-921</v>
      </c>
      <c r="F30" s="3"/>
      <c r="G30" s="21">
        <f>D30+E30</f>
        <v>0</v>
      </c>
    </row>
    <row r="31" spans="2:7" x14ac:dyDescent="0.2">
      <c r="B31" s="35" t="s">
        <v>43</v>
      </c>
      <c r="C31" s="33" t="s">
        <v>66</v>
      </c>
      <c r="D31" s="23">
        <f>-G13</f>
        <v>5403</v>
      </c>
      <c r="E31" s="23">
        <f>E61</f>
        <v>0</v>
      </c>
      <c r="F31" s="33"/>
      <c r="G31" s="23">
        <f>D31+E31</f>
        <v>5403</v>
      </c>
    </row>
    <row r="32" spans="2:7" x14ac:dyDescent="0.2">
      <c r="B32" s="5" t="s">
        <v>45</v>
      </c>
      <c r="C32" s="36"/>
      <c r="D32" s="37"/>
      <c r="E32" s="37"/>
      <c r="F32" s="38" t="s">
        <v>48</v>
      </c>
      <c r="G32" s="23">
        <f>G30+G31</f>
        <v>5403</v>
      </c>
    </row>
    <row r="33" spans="2:7" x14ac:dyDescent="0.2">
      <c r="B33" s="39"/>
      <c r="G33" s="40"/>
    </row>
    <row r="34" spans="2:7" x14ac:dyDescent="0.2">
      <c r="B34" s="6">
        <v>9</v>
      </c>
      <c r="C34" s="41" t="s">
        <v>67</v>
      </c>
      <c r="D34" s="8"/>
      <c r="E34" s="8"/>
      <c r="F34" s="9"/>
      <c r="G34" s="42">
        <f>G20+G32</f>
        <v>-6543.1400000000285</v>
      </c>
    </row>
    <row r="35" spans="2:7" x14ac:dyDescent="0.2">
      <c r="B35" s="39"/>
      <c r="G35" s="40"/>
    </row>
    <row r="36" spans="2:7" x14ac:dyDescent="0.2">
      <c r="B36" s="6">
        <v>10</v>
      </c>
      <c r="C36" s="43" t="s">
        <v>50</v>
      </c>
      <c r="D36" s="8"/>
      <c r="E36" s="8"/>
      <c r="F36" s="9"/>
      <c r="G36" s="42">
        <f>G34/6</f>
        <v>-1090.5233333333381</v>
      </c>
    </row>
    <row r="38" spans="2:7" x14ac:dyDescent="0.2">
      <c r="B38" s="1"/>
      <c r="C38" s="44" t="s">
        <v>51</v>
      </c>
      <c r="D38" s="45"/>
      <c r="E38" s="45"/>
      <c r="F38" s="45"/>
      <c r="G38" s="46"/>
    </row>
    <row r="39" spans="2:7" x14ac:dyDescent="0.2">
      <c r="B39" s="1"/>
      <c r="C39" s="47"/>
      <c r="D39" s="47"/>
      <c r="E39" s="47"/>
      <c r="F39" s="47"/>
      <c r="G39" s="11"/>
    </row>
    <row r="40" spans="2:7" x14ac:dyDescent="0.2">
      <c r="B40" s="4">
        <v>11</v>
      </c>
      <c r="C40" s="48" t="s">
        <v>52</v>
      </c>
      <c r="D40" s="48"/>
      <c r="E40" s="48"/>
      <c r="F40" s="48"/>
      <c r="G40" s="49">
        <f>G14</f>
        <v>-6324</v>
      </c>
    </row>
    <row r="41" spans="2:7" x14ac:dyDescent="0.2">
      <c r="B41" s="4">
        <v>12</v>
      </c>
      <c r="C41" s="48" t="s">
        <v>53</v>
      </c>
      <c r="D41" s="48"/>
      <c r="E41" s="48"/>
      <c r="F41" s="48"/>
      <c r="G41" s="50">
        <f>G32</f>
        <v>5403</v>
      </c>
    </row>
    <row r="42" spans="2:7" x14ac:dyDescent="0.2">
      <c r="B42" s="4"/>
      <c r="C42" s="48"/>
      <c r="D42" s="48"/>
      <c r="E42" s="48"/>
      <c r="F42" s="48"/>
      <c r="G42" s="49"/>
    </row>
    <row r="43" spans="2:7" ht="15" thickBot="1" x14ac:dyDescent="0.25">
      <c r="B43" s="4">
        <v>13</v>
      </c>
      <c r="C43" s="48" t="s">
        <v>54</v>
      </c>
      <c r="D43" s="48"/>
      <c r="E43" s="48"/>
      <c r="F43" s="48"/>
      <c r="G43" s="51">
        <f>G40+G41</f>
        <v>-921</v>
      </c>
    </row>
    <row r="44" spans="2:7" ht="15" thickTop="1" x14ac:dyDescent="0.2">
      <c r="B44" s="4"/>
      <c r="C44" s="48"/>
      <c r="D44" s="48"/>
      <c r="E44" s="48"/>
      <c r="F44" s="48"/>
      <c r="G44" s="49"/>
    </row>
    <row r="45" spans="2:7" x14ac:dyDescent="0.2">
      <c r="B45" s="4">
        <v>14</v>
      </c>
      <c r="C45" s="48" t="s">
        <v>55</v>
      </c>
      <c r="D45" s="48"/>
      <c r="E45" s="48"/>
      <c r="F45" s="48"/>
      <c r="G45" s="49">
        <f>G34</f>
        <v>-6543.1400000000285</v>
      </c>
    </row>
    <row r="46" spans="2:7" x14ac:dyDescent="0.2">
      <c r="B46" s="4"/>
      <c r="C46" s="48"/>
      <c r="D46" s="48"/>
      <c r="E46" s="48"/>
      <c r="F46" s="48"/>
      <c r="G46" s="49"/>
    </row>
    <row r="47" spans="2:7" x14ac:dyDescent="0.2">
      <c r="B47" s="4">
        <v>15</v>
      </c>
      <c r="C47" s="48" t="s">
        <v>56</v>
      </c>
      <c r="D47" s="48"/>
      <c r="E47" s="48"/>
      <c r="F47" s="48"/>
      <c r="G47" s="50">
        <f>SUM(F15:F20)</f>
        <v>-5622.1400000000285</v>
      </c>
    </row>
    <row r="48" spans="2:7" x14ac:dyDescent="0.2">
      <c r="B48" s="4"/>
      <c r="C48" s="48"/>
      <c r="D48" s="48"/>
      <c r="E48" s="48"/>
      <c r="F48" s="48"/>
      <c r="G48" s="49"/>
    </row>
    <row r="49" spans="2:7" ht="15" thickBot="1" x14ac:dyDescent="0.25">
      <c r="B49" s="4">
        <v>16</v>
      </c>
      <c r="C49" s="48" t="s">
        <v>57</v>
      </c>
      <c r="D49" s="48"/>
      <c r="E49" s="48"/>
      <c r="F49" s="48"/>
      <c r="G49" s="51">
        <f>G45-G47</f>
        <v>-921</v>
      </c>
    </row>
    <row r="50" spans="2:7" ht="15" thickTop="1" x14ac:dyDescent="0.2">
      <c r="B50" s="33"/>
      <c r="C50" s="52"/>
      <c r="D50" s="52"/>
      <c r="E50" s="52"/>
      <c r="F50" s="52"/>
      <c r="G50" s="53"/>
    </row>
    <row r="52" spans="2:7" x14ac:dyDescent="0.2">
      <c r="B52" t="s">
        <v>58</v>
      </c>
    </row>
    <row r="53" spans="2:7" x14ac:dyDescent="0.2">
      <c r="B53" s="39"/>
      <c r="C53" s="1"/>
      <c r="D53" s="2" t="s">
        <v>59</v>
      </c>
      <c r="E53" s="2" t="s">
        <v>59</v>
      </c>
      <c r="F53" s="35"/>
    </row>
    <row r="54" spans="2:7" x14ac:dyDescent="0.2">
      <c r="B54" s="39"/>
      <c r="C54" s="5" t="s">
        <v>11</v>
      </c>
      <c r="D54" s="5" t="s">
        <v>62</v>
      </c>
      <c r="E54" s="5" t="s">
        <v>68</v>
      </c>
      <c r="F54" s="35"/>
    </row>
    <row r="55" spans="2:7" x14ac:dyDescent="0.2">
      <c r="C55" s="14">
        <v>43101</v>
      </c>
      <c r="D55" s="12">
        <v>-154</v>
      </c>
      <c r="E55" s="13">
        <v>0</v>
      </c>
      <c r="F55" s="20"/>
    </row>
    <row r="56" spans="2:7" x14ac:dyDescent="0.2">
      <c r="C56" s="17">
        <v>43132</v>
      </c>
      <c r="D56" s="18">
        <v>-154</v>
      </c>
      <c r="E56" s="21">
        <v>0</v>
      </c>
      <c r="F56" s="20"/>
    </row>
    <row r="57" spans="2:7" x14ac:dyDescent="0.2">
      <c r="C57" s="17">
        <v>43160</v>
      </c>
      <c r="D57" s="18">
        <v>-154</v>
      </c>
      <c r="E57" s="21">
        <v>0</v>
      </c>
      <c r="F57" s="20"/>
    </row>
    <row r="58" spans="2:7" x14ac:dyDescent="0.2">
      <c r="C58" s="17">
        <v>43191</v>
      </c>
      <c r="D58" s="18">
        <v>-154</v>
      </c>
      <c r="E58" s="21">
        <v>0</v>
      </c>
      <c r="F58" s="20"/>
    </row>
    <row r="59" spans="2:7" x14ac:dyDescent="0.2">
      <c r="C59" s="17">
        <v>43221</v>
      </c>
      <c r="D59" s="18">
        <v>-154</v>
      </c>
      <c r="E59" s="21">
        <v>0</v>
      </c>
      <c r="F59" s="20"/>
    </row>
    <row r="60" spans="2:7" x14ac:dyDescent="0.2">
      <c r="C60" s="17">
        <v>43252</v>
      </c>
      <c r="D60" s="27">
        <f>-921-SUM(D55:D59)</f>
        <v>-151</v>
      </c>
      <c r="E60" s="23">
        <v>0</v>
      </c>
      <c r="F60" s="20"/>
    </row>
    <row r="61" spans="2:7" x14ac:dyDescent="0.2">
      <c r="C61" s="54" t="s">
        <v>63</v>
      </c>
      <c r="D61" s="42">
        <f>SUM(D55:D60)</f>
        <v>-921</v>
      </c>
      <c r="E61" s="42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5" t="s">
        <v>0</v>
      </c>
      <c r="C3" s="56"/>
      <c r="D3" s="56"/>
      <c r="E3" s="56"/>
      <c r="F3" s="56"/>
      <c r="G3" s="57"/>
    </row>
    <row r="4" spans="2:7" x14ac:dyDescent="0.2">
      <c r="B4" s="58"/>
      <c r="C4" s="59"/>
      <c r="D4" s="59"/>
      <c r="E4" s="59"/>
      <c r="F4" s="59"/>
      <c r="G4" s="60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1" t="s">
        <v>16</v>
      </c>
      <c r="D11" s="62"/>
      <c r="E11" s="62"/>
      <c r="F11" s="62"/>
      <c r="G11" s="63"/>
    </row>
    <row r="12" spans="2:7" x14ac:dyDescent="0.2">
      <c r="B12" s="4" t="s">
        <v>17</v>
      </c>
      <c r="C12" s="8" t="s">
        <v>64</v>
      </c>
      <c r="D12" s="8"/>
      <c r="E12" s="8"/>
      <c r="F12" s="9"/>
      <c r="G12" s="10">
        <v>-5403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-6543</v>
      </c>
    </row>
    <row r="14" spans="2:7" x14ac:dyDescent="0.2">
      <c r="B14" s="5" t="s">
        <v>21</v>
      </c>
      <c r="C14" s="8" t="s">
        <v>24</v>
      </c>
      <c r="D14" s="8"/>
      <c r="E14" s="8"/>
      <c r="F14" s="11"/>
      <c r="G14" s="13">
        <f>G12+G13</f>
        <v>-11946</v>
      </c>
    </row>
    <row r="15" spans="2:7" x14ac:dyDescent="0.2">
      <c r="B15" s="4">
        <v>2</v>
      </c>
      <c r="C15" s="14">
        <v>43282</v>
      </c>
      <c r="D15" s="12">
        <f>172945-248</f>
        <v>172697</v>
      </c>
      <c r="E15" s="15">
        <v>247667.6</v>
      </c>
      <c r="F15" s="16">
        <f t="shared" ref="F15:F22" si="0">D15-E15</f>
        <v>-74970.600000000006</v>
      </c>
      <c r="G15" s="13">
        <f t="shared" ref="G15:G22" si="1">G14+F15</f>
        <v>-86916.6</v>
      </c>
    </row>
    <row r="16" spans="2:7" x14ac:dyDescent="0.2">
      <c r="B16" s="4">
        <v>3</v>
      </c>
      <c r="C16" s="17">
        <v>43313</v>
      </c>
      <c r="D16" s="18">
        <f>149609-223</f>
        <v>149386</v>
      </c>
      <c r="E16" s="19">
        <v>153486.62</v>
      </c>
      <c r="F16" s="20">
        <f t="shared" si="0"/>
        <v>-4100.6199999999953</v>
      </c>
      <c r="G16" s="21">
        <f t="shared" si="1"/>
        <v>-91017.22</v>
      </c>
    </row>
    <row r="17" spans="2:7" x14ac:dyDescent="0.2">
      <c r="B17" s="4">
        <v>4</v>
      </c>
      <c r="C17" s="17">
        <v>43344</v>
      </c>
      <c r="D17" s="18">
        <f>149134-238</f>
        <v>148896</v>
      </c>
      <c r="E17" s="19">
        <v>159769.07999999999</v>
      </c>
      <c r="F17" s="20">
        <f t="shared" si="0"/>
        <v>-10873.079999999987</v>
      </c>
      <c r="G17" s="21">
        <f t="shared" si="1"/>
        <v>-101890.29999999999</v>
      </c>
    </row>
    <row r="18" spans="2:7" x14ac:dyDescent="0.2">
      <c r="B18" s="4">
        <v>5</v>
      </c>
      <c r="C18" s="17">
        <v>43374</v>
      </c>
      <c r="D18" s="18">
        <f>143422-241</f>
        <v>143181</v>
      </c>
      <c r="E18" s="19">
        <v>154939.38</v>
      </c>
      <c r="F18" s="20">
        <f t="shared" si="0"/>
        <v>-11758.380000000005</v>
      </c>
      <c r="G18" s="21">
        <f t="shared" si="1"/>
        <v>-113648.68</v>
      </c>
    </row>
    <row r="19" spans="2:7" x14ac:dyDescent="0.2">
      <c r="B19" s="4">
        <v>6</v>
      </c>
      <c r="C19" s="17">
        <v>43405</v>
      </c>
      <c r="D19" s="18">
        <f>193843-252</f>
        <v>193591</v>
      </c>
      <c r="E19" s="19">
        <v>201801.89</v>
      </c>
      <c r="F19" s="20">
        <f t="shared" si="0"/>
        <v>-8210.890000000014</v>
      </c>
      <c r="G19" s="21">
        <f t="shared" si="1"/>
        <v>-121859.57</v>
      </c>
    </row>
    <row r="20" spans="2:7" x14ac:dyDescent="0.2">
      <c r="B20" s="4">
        <v>7</v>
      </c>
      <c r="C20" s="17">
        <v>43435</v>
      </c>
      <c r="D20" s="18">
        <f>240645-262</f>
        <v>240383</v>
      </c>
      <c r="E20" s="19">
        <v>236114.73</v>
      </c>
      <c r="F20" s="22">
        <f t="shared" si="0"/>
        <v>4268.2699999999895</v>
      </c>
      <c r="G20" s="23">
        <f t="shared" si="1"/>
        <v>-117591.30000000002</v>
      </c>
    </row>
    <row r="21" spans="2:7" x14ac:dyDescent="0.2">
      <c r="B21" s="24" t="s">
        <v>25</v>
      </c>
      <c r="C21" s="14">
        <v>43466</v>
      </c>
      <c r="D21" s="12">
        <f>223486-229</f>
        <v>223257</v>
      </c>
      <c r="E21" s="15">
        <v>230238.81</v>
      </c>
      <c r="F21" s="16">
        <f t="shared" si="0"/>
        <v>-6981.8099999999977</v>
      </c>
      <c r="G21" s="13">
        <f t="shared" si="1"/>
        <v>-124573.11000000002</v>
      </c>
    </row>
    <row r="22" spans="2:7" x14ac:dyDescent="0.2">
      <c r="B22" s="25" t="s">
        <v>26</v>
      </c>
      <c r="C22" s="26">
        <v>43497</v>
      </c>
      <c r="D22" s="27">
        <f>139254-189</f>
        <v>139065</v>
      </c>
      <c r="E22" s="28">
        <v>136668.24</v>
      </c>
      <c r="F22" s="22">
        <f t="shared" si="0"/>
        <v>2396.7600000000093</v>
      </c>
      <c r="G22" s="23">
        <f t="shared" si="1"/>
        <v>-122176.35</v>
      </c>
    </row>
    <row r="23" spans="2:7" x14ac:dyDescent="0.2">
      <c r="B23" s="5"/>
      <c r="C23" s="29" t="s">
        <v>70</v>
      </c>
      <c r="D23" s="30"/>
      <c r="E23" s="30"/>
      <c r="F23" s="30"/>
      <c r="G23" s="31"/>
    </row>
    <row r="24" spans="2:7" x14ac:dyDescent="0.2">
      <c r="B24" s="2"/>
      <c r="C24" s="1"/>
      <c r="D24" s="1"/>
      <c r="E24" s="1"/>
      <c r="F24" s="1"/>
      <c r="G24" s="13"/>
    </row>
    <row r="25" spans="2:7" x14ac:dyDescent="0.2">
      <c r="B25" s="4"/>
      <c r="C25" s="3"/>
      <c r="D25" s="4" t="s">
        <v>28</v>
      </c>
      <c r="E25" s="4" t="s">
        <v>29</v>
      </c>
      <c r="F25" s="3"/>
      <c r="G25" s="21"/>
    </row>
    <row r="26" spans="2:7" x14ac:dyDescent="0.2">
      <c r="B26" s="4">
        <v>8</v>
      </c>
      <c r="C26" s="3"/>
      <c r="D26" s="4" t="s">
        <v>30</v>
      </c>
      <c r="E26" s="4" t="s">
        <v>31</v>
      </c>
      <c r="F26" s="3"/>
      <c r="G26" s="32" t="s">
        <v>28</v>
      </c>
    </row>
    <row r="27" spans="2:7" x14ac:dyDescent="0.2">
      <c r="B27" s="4"/>
      <c r="C27" s="3"/>
      <c r="D27" s="4" t="s">
        <v>32</v>
      </c>
      <c r="E27" s="4" t="s">
        <v>33</v>
      </c>
      <c r="F27" s="3"/>
      <c r="G27" s="32" t="s">
        <v>34</v>
      </c>
    </row>
    <row r="28" spans="2:7" x14ac:dyDescent="0.2">
      <c r="B28" s="4"/>
      <c r="C28" s="3"/>
      <c r="D28" s="4" t="s">
        <v>35</v>
      </c>
      <c r="E28" s="4" t="s">
        <v>36</v>
      </c>
      <c r="F28" s="3"/>
      <c r="G28" s="32" t="s">
        <v>37</v>
      </c>
    </row>
    <row r="29" spans="2:7" x14ac:dyDescent="0.2">
      <c r="B29" s="5"/>
      <c r="C29" s="33"/>
      <c r="D29" s="5" t="s">
        <v>38</v>
      </c>
      <c r="E29" s="5" t="s">
        <v>39</v>
      </c>
      <c r="F29" s="33"/>
      <c r="G29" s="34" t="s">
        <v>40</v>
      </c>
    </row>
    <row r="30" spans="2:7" x14ac:dyDescent="0.2">
      <c r="B30" s="35" t="s">
        <v>41</v>
      </c>
      <c r="C30" s="3" t="s">
        <v>66</v>
      </c>
      <c r="D30" s="21">
        <f>-G12</f>
        <v>5403</v>
      </c>
      <c r="E30" s="21">
        <f>D61</f>
        <v>-4505</v>
      </c>
      <c r="F30" s="3"/>
      <c r="G30" s="21">
        <f>D30+E30</f>
        <v>898</v>
      </c>
    </row>
    <row r="31" spans="2:7" x14ac:dyDescent="0.2">
      <c r="B31" s="35" t="s">
        <v>43</v>
      </c>
      <c r="C31" s="33" t="s">
        <v>71</v>
      </c>
      <c r="D31" s="23">
        <f>-G13</f>
        <v>6543</v>
      </c>
      <c r="E31" s="23">
        <f>E61</f>
        <v>0</v>
      </c>
      <c r="F31" s="33"/>
      <c r="G31" s="23">
        <f>D31+E31</f>
        <v>6543</v>
      </c>
    </row>
    <row r="32" spans="2:7" x14ac:dyDescent="0.2">
      <c r="B32" s="5" t="s">
        <v>45</v>
      </c>
      <c r="C32" s="36"/>
      <c r="D32" s="37"/>
      <c r="E32" s="37"/>
      <c r="F32" s="38" t="s">
        <v>48</v>
      </c>
      <c r="G32" s="23">
        <f>G30+G31</f>
        <v>7441</v>
      </c>
    </row>
    <row r="33" spans="2:7" x14ac:dyDescent="0.2">
      <c r="B33" s="39"/>
      <c r="G33" s="40"/>
    </row>
    <row r="34" spans="2:7" x14ac:dyDescent="0.2">
      <c r="B34" s="6">
        <v>9</v>
      </c>
      <c r="C34" s="41" t="s">
        <v>67</v>
      </c>
      <c r="D34" s="8"/>
      <c r="E34" s="8"/>
      <c r="F34" s="9"/>
      <c r="G34" s="42">
        <f>G20+G32</f>
        <v>-110150.30000000002</v>
      </c>
    </row>
    <row r="35" spans="2:7" x14ac:dyDescent="0.2">
      <c r="B35" s="39"/>
      <c r="G35" s="40"/>
    </row>
    <row r="36" spans="2:7" x14ac:dyDescent="0.2">
      <c r="B36" s="6">
        <v>10</v>
      </c>
      <c r="C36" s="43" t="s">
        <v>50</v>
      </c>
      <c r="D36" s="8"/>
      <c r="E36" s="8"/>
      <c r="F36" s="9"/>
      <c r="G36" s="42">
        <f>G34/6</f>
        <v>-18358.383333333335</v>
      </c>
    </row>
    <row r="38" spans="2:7" x14ac:dyDescent="0.2">
      <c r="B38" s="1"/>
      <c r="C38" s="44" t="s">
        <v>51</v>
      </c>
      <c r="D38" s="45"/>
      <c r="E38" s="45"/>
      <c r="F38" s="45"/>
      <c r="G38" s="46"/>
    </row>
    <row r="39" spans="2:7" x14ac:dyDescent="0.2">
      <c r="B39" s="1"/>
      <c r="C39" s="47"/>
      <c r="D39" s="47"/>
      <c r="E39" s="47"/>
      <c r="F39" s="47"/>
      <c r="G39" s="11"/>
    </row>
    <row r="40" spans="2:7" x14ac:dyDescent="0.2">
      <c r="B40" s="4">
        <v>11</v>
      </c>
      <c r="C40" s="48" t="s">
        <v>52</v>
      </c>
      <c r="D40" s="48"/>
      <c r="E40" s="48"/>
      <c r="F40" s="48"/>
      <c r="G40" s="49">
        <f>G14</f>
        <v>-11946</v>
      </c>
    </row>
    <row r="41" spans="2:7" x14ac:dyDescent="0.2">
      <c r="B41" s="4">
        <v>12</v>
      </c>
      <c r="C41" s="48" t="s">
        <v>53</v>
      </c>
      <c r="D41" s="48"/>
      <c r="E41" s="48"/>
      <c r="F41" s="48"/>
      <c r="G41" s="50">
        <f>G32</f>
        <v>7441</v>
      </c>
    </row>
    <row r="42" spans="2:7" x14ac:dyDescent="0.2">
      <c r="B42" s="4"/>
      <c r="C42" s="48"/>
      <c r="D42" s="48"/>
      <c r="E42" s="48"/>
      <c r="F42" s="48"/>
      <c r="G42" s="49"/>
    </row>
    <row r="43" spans="2:7" ht="15" thickBot="1" x14ac:dyDescent="0.25">
      <c r="B43" s="4">
        <v>13</v>
      </c>
      <c r="C43" s="48" t="s">
        <v>54</v>
      </c>
      <c r="D43" s="48"/>
      <c r="E43" s="48"/>
      <c r="F43" s="48"/>
      <c r="G43" s="51">
        <f>G40+G41</f>
        <v>-4505</v>
      </c>
    </row>
    <row r="44" spans="2:7" ht="15" thickTop="1" x14ac:dyDescent="0.2">
      <c r="B44" s="4"/>
      <c r="C44" s="48"/>
      <c r="D44" s="48"/>
      <c r="E44" s="48"/>
      <c r="F44" s="48"/>
      <c r="G44" s="49"/>
    </row>
    <row r="45" spans="2:7" x14ac:dyDescent="0.2">
      <c r="B45" s="4">
        <v>14</v>
      </c>
      <c r="C45" s="48" t="s">
        <v>55</v>
      </c>
      <c r="D45" s="48"/>
      <c r="E45" s="48"/>
      <c r="F45" s="48"/>
      <c r="G45" s="49">
        <f>G34</f>
        <v>-110150.30000000002</v>
      </c>
    </row>
    <row r="46" spans="2:7" x14ac:dyDescent="0.2">
      <c r="B46" s="4"/>
      <c r="C46" s="48"/>
      <c r="D46" s="48"/>
      <c r="E46" s="48"/>
      <c r="F46" s="48"/>
      <c r="G46" s="49"/>
    </row>
    <row r="47" spans="2:7" x14ac:dyDescent="0.2">
      <c r="B47" s="4">
        <v>15</v>
      </c>
      <c r="C47" s="48" t="s">
        <v>56</v>
      </c>
      <c r="D47" s="48"/>
      <c r="E47" s="48"/>
      <c r="F47" s="48"/>
      <c r="G47" s="50">
        <f>SUM(F15:F20)</f>
        <v>-105645.30000000002</v>
      </c>
    </row>
    <row r="48" spans="2:7" x14ac:dyDescent="0.2">
      <c r="B48" s="4"/>
      <c r="C48" s="48"/>
      <c r="D48" s="48"/>
      <c r="E48" s="48"/>
      <c r="F48" s="48"/>
      <c r="G48" s="49"/>
    </row>
    <row r="49" spans="2:7" ht="15" thickBot="1" x14ac:dyDescent="0.25">
      <c r="B49" s="4">
        <v>16</v>
      </c>
      <c r="C49" s="48" t="s">
        <v>57</v>
      </c>
      <c r="D49" s="48"/>
      <c r="E49" s="48"/>
      <c r="F49" s="48"/>
      <c r="G49" s="51">
        <f>G45-G47</f>
        <v>-4505</v>
      </c>
    </row>
    <row r="50" spans="2:7" ht="15" thickTop="1" x14ac:dyDescent="0.2">
      <c r="B50" s="33"/>
      <c r="C50" s="52"/>
      <c r="D50" s="52"/>
      <c r="E50" s="52"/>
      <c r="F50" s="52"/>
      <c r="G50" s="53"/>
    </row>
    <row r="52" spans="2:7" x14ac:dyDescent="0.2">
      <c r="B52" t="s">
        <v>58</v>
      </c>
    </row>
    <row r="53" spans="2:7" x14ac:dyDescent="0.2">
      <c r="B53" s="39"/>
      <c r="C53" s="1"/>
      <c r="D53" s="2" t="s">
        <v>59</v>
      </c>
      <c r="E53" s="2" t="s">
        <v>59</v>
      </c>
      <c r="F53" s="35"/>
    </row>
    <row r="54" spans="2:7" x14ac:dyDescent="0.2">
      <c r="B54" s="39"/>
      <c r="C54" s="5" t="s">
        <v>11</v>
      </c>
      <c r="D54" s="5" t="s">
        <v>68</v>
      </c>
      <c r="E54" s="5" t="s">
        <v>72</v>
      </c>
      <c r="F54" s="35"/>
    </row>
    <row r="55" spans="2:7" x14ac:dyDescent="0.2">
      <c r="C55" s="14">
        <v>43282</v>
      </c>
      <c r="D55" s="12">
        <v>0</v>
      </c>
      <c r="E55" s="13">
        <v>0</v>
      </c>
      <c r="F55" s="20"/>
    </row>
    <row r="56" spans="2:7" x14ac:dyDescent="0.2">
      <c r="C56" s="17">
        <v>43313</v>
      </c>
      <c r="D56" s="18">
        <v>-901</v>
      </c>
      <c r="E56" s="21">
        <v>0</v>
      </c>
      <c r="F56" s="20"/>
    </row>
    <row r="57" spans="2:7" x14ac:dyDescent="0.2">
      <c r="C57" s="17">
        <v>43344</v>
      </c>
      <c r="D57" s="18">
        <v>-901</v>
      </c>
      <c r="E57" s="21">
        <v>0</v>
      </c>
      <c r="F57" s="20"/>
    </row>
    <row r="58" spans="2:7" x14ac:dyDescent="0.2">
      <c r="C58" s="17">
        <v>43374</v>
      </c>
      <c r="D58" s="18">
        <v>-901</v>
      </c>
      <c r="E58" s="21">
        <v>0</v>
      </c>
      <c r="F58" s="20"/>
    </row>
    <row r="59" spans="2:7" x14ac:dyDescent="0.2">
      <c r="C59" s="17">
        <v>43405</v>
      </c>
      <c r="D59" s="18">
        <v>-901</v>
      </c>
      <c r="E59" s="21">
        <v>0</v>
      </c>
      <c r="F59" s="20"/>
    </row>
    <row r="60" spans="2:7" x14ac:dyDescent="0.2">
      <c r="C60" s="17">
        <v>43435</v>
      </c>
      <c r="D60" s="27">
        <v>-901</v>
      </c>
      <c r="E60" s="23">
        <v>0</v>
      </c>
      <c r="F60" s="20"/>
    </row>
    <row r="61" spans="2:7" x14ac:dyDescent="0.2">
      <c r="C61" s="54" t="s">
        <v>63</v>
      </c>
      <c r="D61" s="42">
        <f>SUM(D55:D60)</f>
        <v>-4505</v>
      </c>
      <c r="E61" s="42">
        <f>SUM(E55:E60)</f>
        <v>0</v>
      </c>
      <c r="F61" s="20"/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5" t="s">
        <v>0</v>
      </c>
      <c r="C3" s="56"/>
      <c r="D3" s="56"/>
      <c r="E3" s="56"/>
      <c r="F3" s="56"/>
      <c r="G3" s="57"/>
    </row>
    <row r="4" spans="2:7" x14ac:dyDescent="0.2">
      <c r="B4" s="58"/>
      <c r="C4" s="59"/>
      <c r="D4" s="59"/>
      <c r="E4" s="59"/>
      <c r="F4" s="59"/>
      <c r="G4" s="60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61" t="s">
        <v>16</v>
      </c>
      <c r="D11" s="62"/>
      <c r="E11" s="62"/>
      <c r="F11" s="62"/>
      <c r="G11" s="63"/>
    </row>
    <row r="12" spans="2:7" x14ac:dyDescent="0.2">
      <c r="B12" s="4" t="s">
        <v>17</v>
      </c>
      <c r="C12" s="8" t="s">
        <v>64</v>
      </c>
      <c r="D12" s="8"/>
      <c r="E12" s="8"/>
      <c r="F12" s="9"/>
      <c r="G12" s="10">
        <v>-898</v>
      </c>
    </row>
    <row r="13" spans="2:7" x14ac:dyDescent="0.2">
      <c r="B13" s="4" t="s">
        <v>19</v>
      </c>
      <c r="C13" s="8" t="s">
        <v>69</v>
      </c>
      <c r="D13" s="8"/>
      <c r="E13" s="8"/>
      <c r="F13" s="9"/>
      <c r="G13" s="10">
        <v>-6543</v>
      </c>
    </row>
    <row r="14" spans="2:7" x14ac:dyDescent="0.2">
      <c r="B14" s="4" t="s">
        <v>21</v>
      </c>
      <c r="C14" s="8" t="s">
        <v>73</v>
      </c>
      <c r="D14" s="8"/>
      <c r="E14" s="8"/>
      <c r="F14" s="11"/>
      <c r="G14" s="12">
        <v>-110150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3">
        <f>G12+G13+G14</f>
        <v>-117591</v>
      </c>
    </row>
    <row r="16" spans="2:7" x14ac:dyDescent="0.2">
      <c r="B16" s="4">
        <v>2</v>
      </c>
      <c r="C16" s="14">
        <v>43466</v>
      </c>
      <c r="D16" s="12">
        <f>223486-229</f>
        <v>223257</v>
      </c>
      <c r="E16" s="15">
        <v>230238.81</v>
      </c>
      <c r="F16" s="16">
        <f t="shared" ref="F16:F23" si="0">D16-E16</f>
        <v>-6981.8099999999977</v>
      </c>
      <c r="G16" s="13">
        <f t="shared" ref="G16:G23" si="1">G15+F16</f>
        <v>-124572.81</v>
      </c>
    </row>
    <row r="17" spans="2:7" x14ac:dyDescent="0.2">
      <c r="B17" s="4">
        <v>3</v>
      </c>
      <c r="C17" s="17">
        <v>43497</v>
      </c>
      <c r="D17" s="18">
        <f>139254-189</f>
        <v>139065</v>
      </c>
      <c r="E17" s="19">
        <v>136668.24</v>
      </c>
      <c r="F17" s="20">
        <f t="shared" si="0"/>
        <v>2396.7600000000093</v>
      </c>
      <c r="G17" s="21">
        <f t="shared" si="1"/>
        <v>-122176.04999999999</v>
      </c>
    </row>
    <row r="18" spans="2:7" x14ac:dyDescent="0.2">
      <c r="B18" s="4">
        <v>4</v>
      </c>
      <c r="C18" s="17">
        <v>43525</v>
      </c>
      <c r="D18" s="18">
        <f>149591-189</f>
        <v>149402</v>
      </c>
      <c r="E18" s="19">
        <v>142367.15</v>
      </c>
      <c r="F18" s="20">
        <f t="shared" si="0"/>
        <v>7034.8500000000058</v>
      </c>
      <c r="G18" s="21">
        <f t="shared" si="1"/>
        <v>-115141.19999999998</v>
      </c>
    </row>
    <row r="19" spans="2:7" x14ac:dyDescent="0.2">
      <c r="B19" s="4">
        <v>5</v>
      </c>
      <c r="C19" s="17">
        <v>43556</v>
      </c>
      <c r="D19" s="18">
        <f>142300-237</f>
        <v>142063</v>
      </c>
      <c r="E19" s="19">
        <v>137888.07999999999</v>
      </c>
      <c r="F19" s="20">
        <f t="shared" si="0"/>
        <v>4174.9200000000128</v>
      </c>
      <c r="G19" s="21">
        <f t="shared" si="1"/>
        <v>-110966.27999999997</v>
      </c>
    </row>
    <row r="20" spans="2:7" x14ac:dyDescent="0.2">
      <c r="B20" s="4">
        <v>6</v>
      </c>
      <c r="C20" s="17">
        <v>43586</v>
      </c>
      <c r="D20" s="18">
        <f>146993-246</f>
        <v>146747</v>
      </c>
      <c r="E20" s="19">
        <v>148894.70000000001</v>
      </c>
      <c r="F20" s="20">
        <f t="shared" si="0"/>
        <v>-2147.7000000000116</v>
      </c>
      <c r="G20" s="21">
        <f t="shared" si="1"/>
        <v>-113113.97999999998</v>
      </c>
    </row>
    <row r="21" spans="2:7" x14ac:dyDescent="0.2">
      <c r="B21" s="4">
        <v>7</v>
      </c>
      <c r="C21" s="17">
        <v>43617</v>
      </c>
      <c r="D21" s="18">
        <f>182892-295</f>
        <v>182597</v>
      </c>
      <c r="E21" s="19">
        <v>183717.34</v>
      </c>
      <c r="F21" s="22">
        <f t="shared" si="0"/>
        <v>-1120.3399999999965</v>
      </c>
      <c r="G21" s="23">
        <f t="shared" si="1"/>
        <v>-114234.31999999998</v>
      </c>
    </row>
    <row r="22" spans="2:7" x14ac:dyDescent="0.2">
      <c r="B22" s="24" t="s">
        <v>25</v>
      </c>
      <c r="C22" s="14">
        <v>43647</v>
      </c>
      <c r="D22" s="12">
        <f>213556-290</f>
        <v>213266</v>
      </c>
      <c r="E22" s="15">
        <v>222668.59</v>
      </c>
      <c r="F22" s="16">
        <f t="shared" si="0"/>
        <v>-9402.5899999999965</v>
      </c>
      <c r="G22" s="13">
        <f t="shared" si="1"/>
        <v>-123636.90999999997</v>
      </c>
    </row>
    <row r="23" spans="2:7" x14ac:dyDescent="0.2">
      <c r="B23" s="25" t="s">
        <v>26</v>
      </c>
      <c r="C23" s="26">
        <v>43678</v>
      </c>
      <c r="D23" s="27">
        <f>196287-283</f>
        <v>196004</v>
      </c>
      <c r="E23" s="28">
        <v>192679.97</v>
      </c>
      <c r="F23" s="22">
        <f t="shared" si="0"/>
        <v>3324.0299999999988</v>
      </c>
      <c r="G23" s="23">
        <f t="shared" si="1"/>
        <v>-120312.87999999998</v>
      </c>
    </row>
    <row r="24" spans="2:7" x14ac:dyDescent="0.2">
      <c r="B24" s="5"/>
      <c r="C24" s="29" t="s">
        <v>74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3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/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3"/>
      <c r="D30" s="5" t="s">
        <v>38</v>
      </c>
      <c r="E30" s="5" t="s">
        <v>39</v>
      </c>
      <c r="F30" s="33"/>
      <c r="G30" s="34" t="s">
        <v>40</v>
      </c>
    </row>
    <row r="31" spans="2:7" x14ac:dyDescent="0.2">
      <c r="B31" s="35" t="s">
        <v>41</v>
      </c>
      <c r="C31" s="3" t="s">
        <v>66</v>
      </c>
      <c r="D31" s="21">
        <f>-G12</f>
        <v>898</v>
      </c>
      <c r="E31" s="21">
        <f>D63</f>
        <v>-898</v>
      </c>
      <c r="F31" s="3"/>
      <c r="G31" s="21">
        <f>D31+E31</f>
        <v>0</v>
      </c>
    </row>
    <row r="32" spans="2:7" x14ac:dyDescent="0.2">
      <c r="B32" s="35" t="s">
        <v>43</v>
      </c>
      <c r="C32" s="3" t="s">
        <v>71</v>
      </c>
      <c r="D32" s="21">
        <f>-G13</f>
        <v>6543</v>
      </c>
      <c r="E32" s="21">
        <f>E63</f>
        <v>-5455</v>
      </c>
      <c r="F32" s="3"/>
      <c r="G32" s="21">
        <f>D32+E32</f>
        <v>1088</v>
      </c>
    </row>
    <row r="33" spans="2:7" x14ac:dyDescent="0.2">
      <c r="B33" s="35" t="s">
        <v>45</v>
      </c>
      <c r="C33" s="33" t="s">
        <v>75</v>
      </c>
      <c r="D33" s="23">
        <f>-G14</f>
        <v>110150</v>
      </c>
      <c r="E33" s="23">
        <f>F63</f>
        <v>0</v>
      </c>
      <c r="F33" s="53"/>
      <c r="G33" s="23">
        <f>D33+E33</f>
        <v>110150</v>
      </c>
    </row>
    <row r="34" spans="2:7" x14ac:dyDescent="0.2">
      <c r="B34" s="5" t="s">
        <v>47</v>
      </c>
      <c r="C34" s="36"/>
      <c r="D34" s="37"/>
      <c r="E34" s="37"/>
      <c r="F34" s="38" t="s">
        <v>48</v>
      </c>
      <c r="G34" s="23">
        <f>G31+G32+G33</f>
        <v>111238</v>
      </c>
    </row>
    <row r="35" spans="2:7" x14ac:dyDescent="0.2">
      <c r="B35" s="39"/>
      <c r="G35" s="40"/>
    </row>
    <row r="36" spans="2:7" x14ac:dyDescent="0.2">
      <c r="B36" s="6">
        <v>9</v>
      </c>
      <c r="C36" s="41" t="s">
        <v>49</v>
      </c>
      <c r="D36" s="8"/>
      <c r="E36" s="8"/>
      <c r="F36" s="9"/>
      <c r="G36" s="42">
        <f>G21+G34</f>
        <v>-2996.3199999999779</v>
      </c>
    </row>
    <row r="37" spans="2:7" x14ac:dyDescent="0.2">
      <c r="B37" s="39"/>
      <c r="G37" s="40"/>
    </row>
    <row r="38" spans="2:7" x14ac:dyDescent="0.2">
      <c r="B38" s="6">
        <v>10</v>
      </c>
      <c r="C38" s="43" t="s">
        <v>50</v>
      </c>
      <c r="D38" s="8"/>
      <c r="E38" s="8"/>
      <c r="F38" s="9"/>
      <c r="G38" s="42">
        <f>G36/6</f>
        <v>-499.38666666666296</v>
      </c>
    </row>
    <row r="40" spans="2:7" x14ac:dyDescent="0.2">
      <c r="B40" s="1"/>
      <c r="C40" s="44" t="s">
        <v>51</v>
      </c>
      <c r="D40" s="45"/>
      <c r="E40" s="45"/>
      <c r="F40" s="45"/>
      <c r="G40" s="46"/>
    </row>
    <row r="41" spans="2:7" x14ac:dyDescent="0.2">
      <c r="B41" s="1"/>
      <c r="C41" s="47"/>
      <c r="D41" s="47"/>
      <c r="E41" s="47"/>
      <c r="F41" s="47"/>
      <c r="G41" s="11"/>
    </row>
    <row r="42" spans="2:7" x14ac:dyDescent="0.2">
      <c r="B42" s="4">
        <v>11</v>
      </c>
      <c r="C42" s="48" t="s">
        <v>52</v>
      </c>
      <c r="D42" s="48"/>
      <c r="E42" s="48"/>
      <c r="F42" s="48"/>
      <c r="G42" s="49">
        <f>G15</f>
        <v>-117591</v>
      </c>
    </row>
    <row r="43" spans="2:7" x14ac:dyDescent="0.2">
      <c r="B43" s="4">
        <v>12</v>
      </c>
      <c r="C43" s="48" t="s">
        <v>53</v>
      </c>
      <c r="D43" s="48"/>
      <c r="E43" s="48"/>
      <c r="F43" s="48"/>
      <c r="G43" s="50">
        <f>G34</f>
        <v>111238</v>
      </c>
    </row>
    <row r="44" spans="2:7" x14ac:dyDescent="0.2">
      <c r="B44" s="4"/>
      <c r="C44" s="48"/>
      <c r="D44" s="48"/>
      <c r="E44" s="48"/>
      <c r="F44" s="48"/>
      <c r="G44" s="49"/>
    </row>
    <row r="45" spans="2:7" ht="15" thickBot="1" x14ac:dyDescent="0.25">
      <c r="B45" s="4">
        <v>13</v>
      </c>
      <c r="C45" s="48" t="s">
        <v>54</v>
      </c>
      <c r="D45" s="48"/>
      <c r="E45" s="48"/>
      <c r="F45" s="48"/>
      <c r="G45" s="51">
        <f>G42+G43</f>
        <v>-6353</v>
      </c>
    </row>
    <row r="46" spans="2:7" ht="15" thickTop="1" x14ac:dyDescent="0.2">
      <c r="B46" s="4"/>
      <c r="C46" s="48"/>
      <c r="D46" s="48"/>
      <c r="E46" s="48"/>
      <c r="F46" s="48"/>
      <c r="G46" s="49"/>
    </row>
    <row r="47" spans="2:7" x14ac:dyDescent="0.2">
      <c r="B47" s="4">
        <v>14</v>
      </c>
      <c r="C47" s="48" t="s">
        <v>55</v>
      </c>
      <c r="D47" s="48"/>
      <c r="E47" s="48"/>
      <c r="F47" s="48"/>
      <c r="G47" s="49">
        <f>G36</f>
        <v>-2996.3199999999779</v>
      </c>
    </row>
    <row r="48" spans="2:7" x14ac:dyDescent="0.2">
      <c r="B48" s="4"/>
      <c r="C48" s="48"/>
      <c r="D48" s="48"/>
      <c r="E48" s="48"/>
      <c r="F48" s="48"/>
      <c r="G48" s="49"/>
    </row>
    <row r="49" spans="2:7" x14ac:dyDescent="0.2">
      <c r="B49" s="4">
        <v>15</v>
      </c>
      <c r="C49" s="48" t="s">
        <v>56</v>
      </c>
      <c r="D49" s="48"/>
      <c r="E49" s="48"/>
      <c r="F49" s="48"/>
      <c r="G49" s="50">
        <f>SUM(F16:F21)</f>
        <v>3356.6800000000221</v>
      </c>
    </row>
    <row r="50" spans="2:7" x14ac:dyDescent="0.2">
      <c r="B50" s="4"/>
      <c r="C50" s="48"/>
      <c r="D50" s="48"/>
      <c r="E50" s="48"/>
      <c r="F50" s="48"/>
      <c r="G50" s="49"/>
    </row>
    <row r="51" spans="2:7" ht="15" thickBot="1" x14ac:dyDescent="0.25">
      <c r="B51" s="4">
        <v>16</v>
      </c>
      <c r="C51" s="48" t="s">
        <v>57</v>
      </c>
      <c r="D51" s="48"/>
      <c r="E51" s="48"/>
      <c r="F51" s="48"/>
      <c r="G51" s="51">
        <f>G47-G49</f>
        <v>-6353</v>
      </c>
    </row>
    <row r="52" spans="2:7" ht="15" thickTop="1" x14ac:dyDescent="0.2">
      <c r="B52" s="33"/>
      <c r="C52" s="52"/>
      <c r="D52" s="52"/>
      <c r="E52" s="52"/>
      <c r="F52" s="52"/>
      <c r="G52" s="53"/>
    </row>
    <row r="54" spans="2:7" x14ac:dyDescent="0.2">
      <c r="B54" t="s">
        <v>58</v>
      </c>
    </row>
    <row r="55" spans="2:7" x14ac:dyDescent="0.2">
      <c r="B55" s="39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9"/>
      <c r="C56" s="5" t="s">
        <v>11</v>
      </c>
      <c r="D56" s="5" t="s">
        <v>68</v>
      </c>
      <c r="E56" s="5" t="s">
        <v>72</v>
      </c>
      <c r="F56" s="5" t="s">
        <v>76</v>
      </c>
    </row>
    <row r="57" spans="2:7" x14ac:dyDescent="0.2">
      <c r="C57" s="14">
        <v>43466</v>
      </c>
      <c r="D57" s="12">
        <v>-898</v>
      </c>
      <c r="E57" s="13">
        <v>0</v>
      </c>
      <c r="F57" s="13">
        <v>0</v>
      </c>
    </row>
    <row r="58" spans="2:7" x14ac:dyDescent="0.2">
      <c r="C58" s="17">
        <v>43497</v>
      </c>
      <c r="D58" s="18">
        <v>0</v>
      </c>
      <c r="E58" s="21">
        <v>-1091</v>
      </c>
      <c r="F58" s="21">
        <v>0</v>
      </c>
    </row>
    <row r="59" spans="2:7" x14ac:dyDescent="0.2">
      <c r="C59" s="17">
        <v>43525</v>
      </c>
      <c r="D59" s="18">
        <v>0</v>
      </c>
      <c r="E59" s="21">
        <v>-1091</v>
      </c>
      <c r="F59" s="21">
        <v>0</v>
      </c>
    </row>
    <row r="60" spans="2:7" x14ac:dyDescent="0.2">
      <c r="C60" s="17">
        <v>43556</v>
      </c>
      <c r="D60" s="18">
        <v>0</v>
      </c>
      <c r="E60" s="21">
        <v>-1091</v>
      </c>
      <c r="F60" s="21">
        <v>0</v>
      </c>
    </row>
    <row r="61" spans="2:7" x14ac:dyDescent="0.2">
      <c r="C61" s="17">
        <v>43586</v>
      </c>
      <c r="D61" s="18">
        <v>0</v>
      </c>
      <c r="E61" s="21">
        <v>-1091</v>
      </c>
      <c r="F61" s="21">
        <v>0</v>
      </c>
    </row>
    <row r="62" spans="2:7" x14ac:dyDescent="0.2">
      <c r="C62" s="17">
        <v>43617</v>
      </c>
      <c r="D62" s="27">
        <v>0</v>
      </c>
      <c r="E62" s="23">
        <v>-1091</v>
      </c>
      <c r="F62" s="23">
        <v>0</v>
      </c>
    </row>
    <row r="63" spans="2:7" x14ac:dyDescent="0.2">
      <c r="C63" s="54" t="s">
        <v>63</v>
      </c>
      <c r="D63" s="42">
        <f>SUM(D57:D62)</f>
        <v>-898</v>
      </c>
      <c r="E63" s="42">
        <f>SUM(E57:E62)</f>
        <v>-5455</v>
      </c>
      <c r="F63" s="42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2019-12-06T19:16:35Z</dcterms:modified>
</cp:coreProperties>
</file>