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19-00378 - Green Energy Tariff\DR2\"/>
    </mc:Choice>
  </mc:AlternateContent>
  <bookViews>
    <workbookView xWindow="0" yWindow="0" windowWidth="28800" windowHeight="12315"/>
  </bookViews>
  <sheets>
    <sheet name="EKPC" sheetId="1" r:id="rId1"/>
    <sheet name="COOP A" sheetId="2" r:id="rId2"/>
    <sheet name="COOP B" sheetId="3" r:id="rId3"/>
    <sheet name="COOP C" sheetId="4" r:id="rId4"/>
    <sheet name="COOP D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5" l="1"/>
  <c r="M75" i="5" s="1"/>
  <c r="M79" i="5" s="1"/>
  <c r="L26" i="5" s="1"/>
  <c r="I73" i="5"/>
  <c r="I75" i="5" s="1"/>
  <c r="I79" i="5" s="1"/>
  <c r="H26" i="5" s="1"/>
  <c r="E73" i="5"/>
  <c r="E75" i="5" s="1"/>
  <c r="E79" i="5" s="1"/>
  <c r="D26" i="5" s="1"/>
  <c r="L71" i="5"/>
  <c r="H71" i="5"/>
  <c r="D71" i="5"/>
  <c r="D64" i="5"/>
  <c r="H64" i="5" s="1"/>
  <c r="L64" i="5" s="1"/>
  <c r="M63" i="5"/>
  <c r="I63" i="5"/>
  <c r="E63" i="5"/>
  <c r="M53" i="5"/>
  <c r="I53" i="5"/>
  <c r="E53" i="5"/>
  <c r="M52" i="5"/>
  <c r="I52" i="5"/>
  <c r="E52" i="5"/>
  <c r="M51" i="5"/>
  <c r="I51" i="5"/>
  <c r="E51" i="5"/>
  <c r="M50" i="5"/>
  <c r="I50" i="5"/>
  <c r="E50" i="5"/>
  <c r="M46" i="5"/>
  <c r="L46" i="5"/>
  <c r="K46" i="5"/>
  <c r="I46" i="5"/>
  <c r="H46" i="5"/>
  <c r="G46" i="5"/>
  <c r="E46" i="5"/>
  <c r="D46" i="5"/>
  <c r="C46" i="5"/>
  <c r="M44" i="5"/>
  <c r="I44" i="5"/>
  <c r="E44" i="5"/>
  <c r="M43" i="5"/>
  <c r="L43" i="5"/>
  <c r="I43" i="5"/>
  <c r="H43" i="5"/>
  <c r="E43" i="5"/>
  <c r="D43" i="5"/>
  <c r="M42" i="5"/>
  <c r="L42" i="5"/>
  <c r="I42" i="5"/>
  <c r="H42" i="5"/>
  <c r="E42" i="5"/>
  <c r="D42" i="5"/>
  <c r="M38" i="5"/>
  <c r="I38" i="5"/>
  <c r="E38" i="5"/>
  <c r="M37" i="5"/>
  <c r="L37" i="5"/>
  <c r="K37" i="5"/>
  <c r="I37" i="5"/>
  <c r="H37" i="5"/>
  <c r="G37" i="5"/>
  <c r="E37" i="5"/>
  <c r="D37" i="5"/>
  <c r="C37" i="5"/>
  <c r="M36" i="5"/>
  <c r="L36" i="5"/>
  <c r="K36" i="5"/>
  <c r="I36" i="5"/>
  <c r="H36" i="5"/>
  <c r="G36" i="5"/>
  <c r="E36" i="5"/>
  <c r="D36" i="5"/>
  <c r="C36" i="5"/>
  <c r="M33" i="5"/>
  <c r="L33" i="5"/>
  <c r="K33" i="5"/>
  <c r="I33" i="5"/>
  <c r="H33" i="5"/>
  <c r="G33" i="5"/>
  <c r="E33" i="5"/>
  <c r="D33" i="5"/>
  <c r="C33" i="5"/>
  <c r="C22" i="5"/>
  <c r="H20" i="5"/>
  <c r="L20" i="5" s="1"/>
  <c r="G20" i="5"/>
  <c r="K20" i="5" s="1"/>
  <c r="C20" i="5"/>
  <c r="E20" i="5" s="1"/>
  <c r="H18" i="5"/>
  <c r="L18" i="5" s="1"/>
  <c r="C18" i="5"/>
  <c r="G18" i="5" s="1"/>
  <c r="H16" i="5"/>
  <c r="L16" i="5" s="1"/>
  <c r="M16" i="5" s="1"/>
  <c r="E1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I16" i="5" l="1"/>
  <c r="I64" i="5"/>
  <c r="M64" i="5"/>
  <c r="M65" i="5" s="1"/>
  <c r="L22" i="5" s="1"/>
  <c r="I18" i="5"/>
  <c r="K18" i="5"/>
  <c r="M18" i="5" s="1"/>
  <c r="E65" i="5"/>
  <c r="D22" i="5" s="1"/>
  <c r="E22" i="5" s="1"/>
  <c r="M20" i="5"/>
  <c r="I20" i="5"/>
  <c r="G22" i="5"/>
  <c r="I65" i="5"/>
  <c r="H22" i="5" s="1"/>
  <c r="E64" i="5"/>
  <c r="E18" i="5"/>
  <c r="M73" i="4"/>
  <c r="M75" i="4" s="1"/>
  <c r="M79" i="4" s="1"/>
  <c r="L26" i="4" s="1"/>
  <c r="I73" i="4"/>
  <c r="I75" i="4" s="1"/>
  <c r="I79" i="4" s="1"/>
  <c r="H26" i="4" s="1"/>
  <c r="E73" i="4"/>
  <c r="E75" i="4" s="1"/>
  <c r="E79" i="4" s="1"/>
  <c r="D26" i="4" s="1"/>
  <c r="L71" i="4"/>
  <c r="H71" i="4"/>
  <c r="D71" i="4"/>
  <c r="D64" i="4"/>
  <c r="H64" i="4" s="1"/>
  <c r="L64" i="4" s="1"/>
  <c r="M63" i="4"/>
  <c r="I63" i="4"/>
  <c r="E63" i="4"/>
  <c r="M53" i="4"/>
  <c r="I53" i="4"/>
  <c r="E53" i="4"/>
  <c r="M52" i="4"/>
  <c r="I52" i="4"/>
  <c r="E52" i="4"/>
  <c r="M51" i="4"/>
  <c r="I51" i="4"/>
  <c r="E51" i="4"/>
  <c r="M50" i="4"/>
  <c r="I50" i="4"/>
  <c r="E50" i="4"/>
  <c r="M46" i="4"/>
  <c r="L46" i="4"/>
  <c r="K46" i="4"/>
  <c r="I46" i="4"/>
  <c r="H46" i="4"/>
  <c r="G46" i="4"/>
  <c r="E46" i="4"/>
  <c r="D46" i="4"/>
  <c r="C46" i="4"/>
  <c r="M44" i="4"/>
  <c r="I44" i="4"/>
  <c r="E44" i="4"/>
  <c r="M43" i="4"/>
  <c r="L43" i="4"/>
  <c r="I43" i="4"/>
  <c r="H43" i="4"/>
  <c r="E43" i="4"/>
  <c r="D43" i="4"/>
  <c r="M42" i="4"/>
  <c r="L42" i="4"/>
  <c r="I42" i="4"/>
  <c r="H42" i="4"/>
  <c r="E42" i="4"/>
  <c r="D42" i="4"/>
  <c r="M38" i="4"/>
  <c r="I38" i="4"/>
  <c r="E38" i="4"/>
  <c r="M37" i="4"/>
  <c r="L37" i="4"/>
  <c r="K37" i="4"/>
  <c r="I37" i="4"/>
  <c r="H37" i="4"/>
  <c r="G37" i="4"/>
  <c r="E37" i="4"/>
  <c r="D37" i="4"/>
  <c r="C37" i="4"/>
  <c r="M36" i="4"/>
  <c r="L36" i="4"/>
  <c r="K36" i="4"/>
  <c r="I36" i="4"/>
  <c r="H36" i="4"/>
  <c r="G36" i="4"/>
  <c r="E36" i="4"/>
  <c r="D36" i="4"/>
  <c r="C36" i="4"/>
  <c r="M33" i="4"/>
  <c r="L33" i="4"/>
  <c r="K33" i="4"/>
  <c r="I33" i="4"/>
  <c r="H33" i="4"/>
  <c r="G33" i="4"/>
  <c r="E33" i="4"/>
  <c r="D33" i="4"/>
  <c r="C33" i="4"/>
  <c r="H20" i="4"/>
  <c r="L20" i="4" s="1"/>
  <c r="C20" i="4"/>
  <c r="E20" i="4" s="1"/>
  <c r="H18" i="4"/>
  <c r="L18" i="4" s="1"/>
  <c r="C18" i="4"/>
  <c r="G18" i="4" s="1"/>
  <c r="H16" i="4"/>
  <c r="I16" i="4" s="1"/>
  <c r="E16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M74" i="3"/>
  <c r="I74" i="3"/>
  <c r="E74" i="3"/>
  <c r="E24" i="5" l="1"/>
  <c r="K22" i="5"/>
  <c r="M22" i="5" s="1"/>
  <c r="M24" i="5" s="1"/>
  <c r="I22" i="5"/>
  <c r="I24" i="5" s="1"/>
  <c r="L16" i="4"/>
  <c r="M16" i="4" s="1"/>
  <c r="G20" i="4"/>
  <c r="K20" i="4" s="1"/>
  <c r="M20" i="4" s="1"/>
  <c r="M64" i="4"/>
  <c r="C22" i="4"/>
  <c r="G22" i="4" s="1"/>
  <c r="E64" i="4"/>
  <c r="E65" i="4" s="1"/>
  <c r="D22" i="4" s="1"/>
  <c r="E22" i="4" s="1"/>
  <c r="K22" i="4"/>
  <c r="I18" i="4"/>
  <c r="K18" i="4"/>
  <c r="M18" i="4" s="1"/>
  <c r="M65" i="4"/>
  <c r="L22" i="4" s="1"/>
  <c r="E18" i="4"/>
  <c r="I64" i="4"/>
  <c r="I65" i="4" s="1"/>
  <c r="H22" i="4" s="1"/>
  <c r="I22" i="4" s="1"/>
  <c r="I20" i="4"/>
  <c r="E73" i="3"/>
  <c r="E75" i="3" s="1"/>
  <c r="E79" i="3" s="1"/>
  <c r="D26" i="3" s="1"/>
  <c r="L71" i="3"/>
  <c r="M73" i="3" s="1"/>
  <c r="M75" i="3" s="1"/>
  <c r="M79" i="3" s="1"/>
  <c r="L26" i="3" s="1"/>
  <c r="H71" i="3"/>
  <c r="I73" i="3" s="1"/>
  <c r="I75" i="3" s="1"/>
  <c r="I79" i="3" s="1"/>
  <c r="H26" i="3" s="1"/>
  <c r="D71" i="3"/>
  <c r="D64" i="3"/>
  <c r="H64" i="3" s="1"/>
  <c r="L64" i="3" s="1"/>
  <c r="M64" i="3" s="1"/>
  <c r="M63" i="3"/>
  <c r="I63" i="3"/>
  <c r="I64" i="3" s="1"/>
  <c r="E63" i="3"/>
  <c r="M53" i="3"/>
  <c r="I53" i="3"/>
  <c r="E53" i="3"/>
  <c r="M52" i="3"/>
  <c r="I52" i="3"/>
  <c r="E52" i="3"/>
  <c r="M51" i="3"/>
  <c r="I51" i="3"/>
  <c r="E51" i="3"/>
  <c r="M50" i="3"/>
  <c r="I50" i="3"/>
  <c r="E50" i="3"/>
  <c r="M46" i="3"/>
  <c r="L46" i="3"/>
  <c r="K46" i="3"/>
  <c r="I46" i="3"/>
  <c r="H46" i="3"/>
  <c r="G46" i="3"/>
  <c r="E46" i="3"/>
  <c r="D46" i="3"/>
  <c r="C46" i="3"/>
  <c r="M44" i="3"/>
  <c r="I44" i="3"/>
  <c r="E44" i="3"/>
  <c r="M43" i="3"/>
  <c r="L43" i="3"/>
  <c r="I43" i="3"/>
  <c r="H43" i="3"/>
  <c r="E43" i="3"/>
  <c r="D43" i="3"/>
  <c r="M42" i="3"/>
  <c r="L42" i="3"/>
  <c r="I42" i="3"/>
  <c r="H42" i="3"/>
  <c r="E42" i="3"/>
  <c r="D42" i="3"/>
  <c r="M38" i="3"/>
  <c r="I38" i="3"/>
  <c r="E38" i="3"/>
  <c r="M37" i="3"/>
  <c r="L37" i="3"/>
  <c r="K37" i="3"/>
  <c r="I37" i="3"/>
  <c r="H37" i="3"/>
  <c r="G37" i="3"/>
  <c r="E37" i="3"/>
  <c r="D37" i="3"/>
  <c r="C37" i="3"/>
  <c r="M36" i="3"/>
  <c r="L36" i="3"/>
  <c r="K36" i="3"/>
  <c r="I36" i="3"/>
  <c r="H36" i="3"/>
  <c r="G36" i="3"/>
  <c r="E36" i="3"/>
  <c r="D36" i="3"/>
  <c r="C36" i="3"/>
  <c r="M33" i="3"/>
  <c r="L33" i="3"/>
  <c r="K33" i="3"/>
  <c r="I33" i="3"/>
  <c r="H33" i="3"/>
  <c r="G33" i="3"/>
  <c r="E33" i="3"/>
  <c r="D33" i="3"/>
  <c r="C33" i="3"/>
  <c r="H20" i="3"/>
  <c r="L20" i="3" s="1"/>
  <c r="C20" i="3"/>
  <c r="C22" i="3" s="1"/>
  <c r="G22" i="3" s="1"/>
  <c r="H18" i="3"/>
  <c r="L18" i="3" s="1"/>
  <c r="C18" i="3"/>
  <c r="G18" i="3" s="1"/>
  <c r="L16" i="3"/>
  <c r="M16" i="3" s="1"/>
  <c r="I16" i="3"/>
  <c r="H16" i="3"/>
  <c r="E16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7" i="3"/>
  <c r="A6" i="3"/>
  <c r="M64" i="2"/>
  <c r="M65" i="2" s="1"/>
  <c r="L22" i="2" s="1"/>
  <c r="M22" i="2" s="1"/>
  <c r="L64" i="2"/>
  <c r="M63" i="2"/>
  <c r="M53" i="2"/>
  <c r="M52" i="2"/>
  <c r="M51" i="2"/>
  <c r="M50" i="2"/>
  <c r="M46" i="2"/>
  <c r="L46" i="2"/>
  <c r="K46" i="2"/>
  <c r="M44" i="2"/>
  <c r="M43" i="2"/>
  <c r="L43" i="2"/>
  <c r="M42" i="2"/>
  <c r="L42" i="2"/>
  <c r="M38" i="2"/>
  <c r="M37" i="2"/>
  <c r="L37" i="2"/>
  <c r="K37" i="2"/>
  <c r="M36" i="2"/>
  <c r="L36" i="2"/>
  <c r="K36" i="2"/>
  <c r="M33" i="2"/>
  <c r="L33" i="2"/>
  <c r="K33" i="2"/>
  <c r="L26" i="2"/>
  <c r="M20" i="2"/>
  <c r="M18" i="2"/>
  <c r="M16" i="2"/>
  <c r="L20" i="2"/>
  <c r="L18" i="2"/>
  <c r="L16" i="2"/>
  <c r="K22" i="2"/>
  <c r="K20" i="2"/>
  <c r="K18" i="2"/>
  <c r="D26" i="2"/>
  <c r="H26" i="2"/>
  <c r="I22" i="2"/>
  <c r="I20" i="2"/>
  <c r="I18" i="2"/>
  <c r="I16" i="2"/>
  <c r="I24" i="2" s="1"/>
  <c r="I64" i="2"/>
  <c r="I65" i="2" s="1"/>
  <c r="H22" i="2" s="1"/>
  <c r="H64" i="2"/>
  <c r="I63" i="2"/>
  <c r="H20" i="2"/>
  <c r="H18" i="2"/>
  <c r="G22" i="2"/>
  <c r="G20" i="2"/>
  <c r="G18" i="2"/>
  <c r="H16" i="2"/>
  <c r="I53" i="2"/>
  <c r="I52" i="2"/>
  <c r="I51" i="2"/>
  <c r="I50" i="2"/>
  <c r="I46" i="2"/>
  <c r="H46" i="2"/>
  <c r="G46" i="2"/>
  <c r="I44" i="2"/>
  <c r="I43" i="2"/>
  <c r="H43" i="2"/>
  <c r="I42" i="2"/>
  <c r="H42" i="2"/>
  <c r="I38" i="2"/>
  <c r="I37" i="2"/>
  <c r="H37" i="2"/>
  <c r="G37" i="2"/>
  <c r="I36" i="2"/>
  <c r="H36" i="2"/>
  <c r="G36" i="2"/>
  <c r="I33" i="2"/>
  <c r="H33" i="2"/>
  <c r="G33" i="2"/>
  <c r="E53" i="2"/>
  <c r="E52" i="2"/>
  <c r="E51" i="2"/>
  <c r="E50" i="2"/>
  <c r="E46" i="2"/>
  <c r="D46" i="2"/>
  <c r="C46" i="2"/>
  <c r="E44" i="2"/>
  <c r="E43" i="2"/>
  <c r="E42" i="2"/>
  <c r="D43" i="2"/>
  <c r="D42" i="2"/>
  <c r="E38" i="2"/>
  <c r="E37" i="2"/>
  <c r="E36" i="2"/>
  <c r="D37" i="2"/>
  <c r="D36" i="2"/>
  <c r="C37" i="2"/>
  <c r="C36" i="2"/>
  <c r="E33" i="2"/>
  <c r="D33" i="2"/>
  <c r="C33" i="2"/>
  <c r="M73" i="2"/>
  <c r="M75" i="2" s="1"/>
  <c r="M79" i="2" s="1"/>
  <c r="L71" i="2"/>
  <c r="H71" i="2"/>
  <c r="I73" i="2" s="1"/>
  <c r="I75" i="2" s="1"/>
  <c r="I79" i="2" s="1"/>
  <c r="A76" i="2"/>
  <c r="A77" i="2" s="1"/>
  <c r="A78" i="2" s="1"/>
  <c r="A79" i="2" s="1"/>
  <c r="D71" i="2"/>
  <c r="E73" i="2" s="1"/>
  <c r="E75" i="2" s="1"/>
  <c r="E79" i="2" s="1"/>
  <c r="I26" i="5" l="1"/>
  <c r="I28" i="5" s="1"/>
  <c r="M26" i="5"/>
  <c r="M28" i="5" s="1"/>
  <c r="E26" i="5"/>
  <c r="E28" i="5" s="1"/>
  <c r="I24" i="4"/>
  <c r="I26" i="4" s="1"/>
  <c r="I28" i="4" s="1"/>
  <c r="E24" i="4"/>
  <c r="E26" i="4" s="1"/>
  <c r="E28" i="4" s="1"/>
  <c r="M22" i="4"/>
  <c r="M24" i="4" s="1"/>
  <c r="G20" i="3"/>
  <c r="K20" i="3" s="1"/>
  <c r="M20" i="3" s="1"/>
  <c r="E20" i="3"/>
  <c r="E64" i="3"/>
  <c r="E65" i="3" s="1"/>
  <c r="D22" i="3" s="1"/>
  <c r="E22" i="3" s="1"/>
  <c r="M65" i="3"/>
  <c r="L22" i="3" s="1"/>
  <c r="K22" i="3"/>
  <c r="K18" i="3"/>
  <c r="M18" i="3" s="1"/>
  <c r="I18" i="3"/>
  <c r="I20" i="3"/>
  <c r="I65" i="3"/>
  <c r="H22" i="3" s="1"/>
  <c r="I22" i="3" s="1"/>
  <c r="E18" i="3"/>
  <c r="M24" i="2"/>
  <c r="M26" i="2"/>
  <c r="M28" i="2" s="1"/>
  <c r="I26" i="2"/>
  <c r="I28" i="2" s="1"/>
  <c r="D64" i="2"/>
  <c r="E63" i="2"/>
  <c r="E20" i="2"/>
  <c r="E18" i="2"/>
  <c r="E16" i="2"/>
  <c r="C22" i="2"/>
  <c r="C20" i="2"/>
  <c r="C18" i="2"/>
  <c r="E57" i="5" l="1"/>
  <c r="E49" i="5"/>
  <c r="E55" i="5" s="1"/>
  <c r="E58" i="5" s="1"/>
  <c r="I57" i="5"/>
  <c r="I49" i="5"/>
  <c r="I55" i="5" s="1"/>
  <c r="I58" i="5" s="1"/>
  <c r="I59" i="5" s="1"/>
  <c r="M49" i="5"/>
  <c r="M55" i="5" s="1"/>
  <c r="M58" i="5" s="1"/>
  <c r="M57" i="5"/>
  <c r="E57" i="4"/>
  <c r="E49" i="4"/>
  <c r="E55" i="4" s="1"/>
  <c r="E58" i="4" s="1"/>
  <c r="I57" i="4"/>
  <c r="I49" i="4"/>
  <c r="I55" i="4" s="1"/>
  <c r="I58" i="4" s="1"/>
  <c r="I59" i="4" s="1"/>
  <c r="M26" i="4"/>
  <c r="M28" i="4" s="1"/>
  <c r="I24" i="3"/>
  <c r="M22" i="3"/>
  <c r="M24" i="3" s="1"/>
  <c r="E24" i="3"/>
  <c r="M57" i="2"/>
  <c r="M49" i="2"/>
  <c r="M55" i="2" s="1"/>
  <c r="M58" i="2" s="1"/>
  <c r="M59" i="2" s="1"/>
  <c r="I57" i="2"/>
  <c r="I49" i="2"/>
  <c r="I55" i="2" s="1"/>
  <c r="I58" i="2" s="1"/>
  <c r="E64" i="2"/>
  <c r="E65" i="2" s="1"/>
  <c r="D22" i="2" s="1"/>
  <c r="E22" i="2" s="1"/>
  <c r="E24" i="2" s="1"/>
  <c r="E26" i="2" s="1"/>
  <c r="E28" i="2" s="1"/>
  <c r="M59" i="5" l="1"/>
  <c r="E59" i="5"/>
  <c r="M49" i="4"/>
  <c r="M55" i="4" s="1"/>
  <c r="M58" i="4" s="1"/>
  <c r="M57" i="4"/>
  <c r="E59" i="4"/>
  <c r="M26" i="3"/>
  <c r="M28" i="3" s="1"/>
  <c r="I26" i="3"/>
  <c r="I28" i="3" s="1"/>
  <c r="E26" i="3"/>
  <c r="E28" i="3" s="1"/>
  <c r="E49" i="2"/>
  <c r="E55" i="2" s="1"/>
  <c r="E58" i="2" s="1"/>
  <c r="E59" i="2" s="1"/>
  <c r="E57" i="2"/>
  <c r="I59" i="2"/>
  <c r="M59" i="4" l="1"/>
  <c r="M57" i="3"/>
  <c r="M49" i="3"/>
  <c r="M55" i="3" s="1"/>
  <c r="M58" i="3" s="1"/>
  <c r="E49" i="3"/>
  <c r="E55" i="3" s="1"/>
  <c r="E58" i="3" s="1"/>
  <c r="E57" i="3"/>
  <c r="I49" i="3"/>
  <c r="I55" i="3" s="1"/>
  <c r="I58" i="3" s="1"/>
  <c r="I57" i="3"/>
  <c r="M59" i="3" l="1"/>
  <c r="I59" i="3"/>
  <c r="E59" i="3"/>
  <c r="L42" i="1" l="1"/>
  <c r="L26" i="1"/>
  <c r="M102" i="1"/>
  <c r="L100" i="1"/>
  <c r="L99" i="1"/>
  <c r="L97" i="1"/>
  <c r="M94" i="1"/>
  <c r="M84" i="1"/>
  <c r="M82" i="1"/>
  <c r="M86" i="1" s="1"/>
  <c r="L22" i="1" s="1"/>
  <c r="L81" i="1"/>
  <c r="L80" i="1"/>
  <c r="L77" i="1"/>
  <c r="M71" i="1"/>
  <c r="M67" i="1"/>
  <c r="L98" i="1"/>
  <c r="L76" i="1"/>
  <c r="L75" i="1"/>
  <c r="H98" i="1"/>
  <c r="H100" i="1" l="1"/>
  <c r="H99" i="1"/>
  <c r="I102" i="1" s="1"/>
  <c r="H26" i="1" s="1"/>
  <c r="H42" i="1" s="1"/>
  <c r="H43" i="1" s="1"/>
  <c r="A99" i="1"/>
  <c r="A100" i="1" s="1"/>
  <c r="H97" i="1"/>
  <c r="I94" i="1"/>
  <c r="I84" i="1"/>
  <c r="H81" i="1"/>
  <c r="H76" i="1"/>
  <c r="I71" i="1"/>
  <c r="I67" i="1"/>
  <c r="M53" i="1"/>
  <c r="M50" i="1"/>
  <c r="M46" i="1"/>
  <c r="L46" i="1"/>
  <c r="K46" i="1"/>
  <c r="L43" i="1"/>
  <c r="I53" i="1"/>
  <c r="I50" i="1"/>
  <c r="G46" i="1"/>
  <c r="I46" i="1" s="1"/>
  <c r="E53" i="1"/>
  <c r="E50" i="1"/>
  <c r="C46" i="1"/>
  <c r="E46" i="1" s="1"/>
  <c r="D43" i="1"/>
  <c r="D42" i="1"/>
  <c r="E38" i="1"/>
  <c r="E51" i="1" s="1"/>
  <c r="M36" i="1"/>
  <c r="M33" i="1"/>
  <c r="L37" i="1"/>
  <c r="M37" i="1" s="1"/>
  <c r="M38" i="1" s="1"/>
  <c r="K37" i="1"/>
  <c r="L36" i="1"/>
  <c r="K36" i="1"/>
  <c r="L33" i="1"/>
  <c r="K33" i="1"/>
  <c r="I36" i="1"/>
  <c r="I33" i="1"/>
  <c r="H36" i="1"/>
  <c r="H33" i="1"/>
  <c r="G37" i="1"/>
  <c r="G36" i="1"/>
  <c r="G33" i="1"/>
  <c r="E37" i="1"/>
  <c r="E36" i="1"/>
  <c r="H75" i="1" s="1"/>
  <c r="E33" i="1"/>
  <c r="D37" i="1"/>
  <c r="C37" i="1"/>
  <c r="C36" i="1"/>
  <c r="C33" i="1"/>
  <c r="M22" i="1"/>
  <c r="K22" i="1"/>
  <c r="G22" i="1"/>
  <c r="E22" i="1"/>
  <c r="C22" i="1"/>
  <c r="M20" i="1"/>
  <c r="M19" i="1"/>
  <c r="I20" i="1"/>
  <c r="I19" i="1"/>
  <c r="L20" i="1"/>
  <c r="L19" i="1"/>
  <c r="H20" i="1"/>
  <c r="H19" i="1"/>
  <c r="E20" i="1"/>
  <c r="E19" i="1"/>
  <c r="E24" i="1" s="1"/>
  <c r="K20" i="1"/>
  <c r="K19" i="1"/>
  <c r="G20" i="1"/>
  <c r="G19" i="1"/>
  <c r="C20" i="1"/>
  <c r="C19" i="1"/>
  <c r="M16" i="1"/>
  <c r="I16" i="1"/>
  <c r="L16" i="1"/>
  <c r="K16" i="1"/>
  <c r="H16" i="1"/>
  <c r="G16" i="1"/>
  <c r="E16" i="1"/>
  <c r="C16" i="1"/>
  <c r="C11" i="1"/>
  <c r="A2" i="5"/>
  <c r="A3" i="5" s="1"/>
  <c r="A4" i="5" s="1"/>
  <c r="A5" i="5" s="1"/>
  <c r="A2" i="4"/>
  <c r="A3" i="4" s="1"/>
  <c r="A4" i="4" s="1"/>
  <c r="A5" i="4" s="1"/>
  <c r="A2" i="3"/>
  <c r="A3" i="3" s="1"/>
  <c r="A4" i="3" s="1"/>
  <c r="A5" i="3" s="1"/>
  <c r="A2" i="2"/>
  <c r="A3" i="2" s="1"/>
  <c r="A4" i="2" s="1"/>
  <c r="A5" i="2" s="1"/>
  <c r="A6" i="2" s="1"/>
  <c r="A7" i="2" s="1"/>
  <c r="A8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2" i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80" i="2" s="1"/>
  <c r="A81" i="2" s="1"/>
  <c r="M24" i="1"/>
  <c r="M26" i="1" s="1"/>
  <c r="M28" i="1" s="1"/>
  <c r="M57" i="1" s="1"/>
  <c r="A101" i="1"/>
  <c r="A102" i="1" s="1"/>
  <c r="A103" i="1" s="1"/>
  <c r="H77" i="1"/>
  <c r="H80" i="1"/>
  <c r="I82" i="1" s="1"/>
  <c r="I86" i="1" s="1"/>
  <c r="H22" i="1" s="1"/>
  <c r="E26" i="1"/>
  <c r="E28" i="1"/>
  <c r="M43" i="1"/>
  <c r="M51" i="1"/>
  <c r="M42" i="1"/>
  <c r="E42" i="1"/>
  <c r="E43" i="1"/>
  <c r="M44" i="1" l="1"/>
  <c r="M52" i="1" s="1"/>
  <c r="M49" i="1"/>
  <c r="M55" i="1" s="1"/>
  <c r="M58" i="1" s="1"/>
  <c r="M59" i="1" s="1"/>
  <c r="E57" i="1"/>
  <c r="E49" i="1"/>
  <c r="I22" i="1"/>
  <c r="I24" i="1" s="1"/>
  <c r="I26" i="1" s="1"/>
  <c r="I28" i="1" s="1"/>
  <c r="H37" i="1"/>
  <c r="I37" i="1" s="1"/>
  <c r="I38" i="1" s="1"/>
  <c r="E44" i="1"/>
  <c r="E52" i="1" s="1"/>
  <c r="I43" i="1" l="1"/>
  <c r="I42" i="1"/>
  <c r="I51" i="1"/>
  <c r="I57" i="1"/>
  <c r="I49" i="1"/>
  <c r="E55" i="1"/>
  <c r="E58" i="1" s="1"/>
  <c r="E59" i="1" s="1"/>
  <c r="I44" i="1" l="1"/>
  <c r="I52" i="1" s="1"/>
  <c r="I55" i="1" s="1"/>
  <c r="I58" i="1" s="1"/>
  <c r="I59" i="1" s="1"/>
</calcChain>
</file>

<file path=xl/sharedStrings.xml><?xml version="1.0" encoding="utf-8"?>
<sst xmlns="http://schemas.openxmlformats.org/spreadsheetml/2006/main" count="357" uniqueCount="91">
  <si>
    <t>EKPC's Response to Staff's Second Request, Item 3</t>
  </si>
  <si>
    <t>Hypothetical Bills for Three Months</t>
  </si>
  <si>
    <t>COOP A</t>
  </si>
  <si>
    <t>COOP B</t>
  </si>
  <si>
    <t>COOP C</t>
  </si>
  <si>
    <t>COOP D</t>
  </si>
  <si>
    <t>Assumptions:</t>
  </si>
  <si>
    <t xml:space="preserve">  Panels</t>
  </si>
  <si>
    <t xml:space="preserve">  Monthly Demand (kW)</t>
  </si>
  <si>
    <t xml:space="preserve">  Annual kWh / panel</t>
  </si>
  <si>
    <t xml:space="preserve">  Total Monthly Energy (kWh)</t>
  </si>
  <si>
    <t xml:space="preserve">  Monthly Energy from Green Power (kWh)</t>
  </si>
  <si>
    <t xml:space="preserve">EKPC </t>
  </si>
  <si>
    <t>kW</t>
  </si>
  <si>
    <t>kWh</t>
  </si>
  <si>
    <t>Billing for Month of September</t>
  </si>
  <si>
    <t>Units</t>
  </si>
  <si>
    <t>Rate</t>
  </si>
  <si>
    <t>Cost</t>
  </si>
  <si>
    <t>Billing for Month of October</t>
  </si>
  <si>
    <t>Billing for Month of November</t>
  </si>
  <si>
    <t>Standard Bill</t>
  </si>
  <si>
    <t xml:space="preserve">  Demand</t>
  </si>
  <si>
    <t xml:space="preserve">  Energy -</t>
  </si>
  <si>
    <t xml:space="preserve">    On-Peak</t>
  </si>
  <si>
    <t xml:space="preserve">    Off-Peak</t>
  </si>
  <si>
    <t xml:space="preserve">  FAC</t>
  </si>
  <si>
    <t xml:space="preserve">  Subtotal</t>
  </si>
  <si>
    <t xml:space="preserve">  Environmental Surcharge</t>
  </si>
  <si>
    <t xml:space="preserve">  Total Standard Bill</t>
  </si>
  <si>
    <t>Green Power Bill</t>
  </si>
  <si>
    <t xml:space="preserve">  Net Present Value Cost of Panels</t>
  </si>
  <si>
    <t xml:space="preserve">  Adjustment for Actual Fuel Costs -</t>
  </si>
  <si>
    <t xml:space="preserve">    Base Fuel Cost</t>
  </si>
  <si>
    <t xml:space="preserve">    Fuel Adjustment Clause Factor</t>
  </si>
  <si>
    <t xml:space="preserve">    Net Actual Fuel Costs</t>
  </si>
  <si>
    <t xml:space="preserve">  Adjustment to Environmental Surcharge</t>
  </si>
  <si>
    <t xml:space="preserve">  due to Adjustment to Actual Fuel Costs -</t>
  </si>
  <si>
    <t xml:space="preserve">    Total Surcharge on Net Actual Fuel Costs</t>
  </si>
  <si>
    <t xml:space="preserve">    Less Fixed Portion of Surcharge Factor</t>
  </si>
  <si>
    <t xml:space="preserve">    Adjustment to Environmental Surcharge</t>
  </si>
  <si>
    <t xml:space="preserve">  PJM BRA Revenue Credit</t>
  </si>
  <si>
    <t xml:space="preserve">  Billing with Green Power:</t>
  </si>
  <si>
    <t xml:space="preserve">    Standard Bill</t>
  </si>
  <si>
    <t xml:space="preserve">    Plus Net Present Value Cost of Panels</t>
  </si>
  <si>
    <t xml:space="preserve">    Less Net Actual Fuel Costs</t>
  </si>
  <si>
    <t xml:space="preserve">    Less Adjustment to Environmental Surcharge</t>
  </si>
  <si>
    <t xml:space="preserve">    Less PJM BRA Revenue Credit</t>
  </si>
  <si>
    <t xml:space="preserve">    Total Green Power Bill</t>
  </si>
  <si>
    <t xml:space="preserve">  Standard Bill</t>
  </si>
  <si>
    <t xml:space="preserve">  Green Power Bill</t>
  </si>
  <si>
    <t xml:space="preserve">  Green Power Bill Increase (Decrease)</t>
  </si>
  <si>
    <t>Adjustment to FAC Factor Due to Green Power Credit</t>
  </si>
  <si>
    <t>As Filed:</t>
  </si>
  <si>
    <t xml:space="preserve">  Fuel Costs for Month</t>
  </si>
  <si>
    <t xml:space="preserve">  Sales for Month</t>
  </si>
  <si>
    <t xml:space="preserve">    Factor</t>
  </si>
  <si>
    <t xml:space="preserve">  FAC Factor for Month, as filed</t>
  </si>
  <si>
    <t>Adjustment to Over/(Under) Calculation:</t>
  </si>
  <si>
    <t xml:space="preserve">  Over/(Under) included in Fuel Costs for Month</t>
  </si>
  <si>
    <t xml:space="preserve">  Over/(Under) due to Green Tariff Base Fuel</t>
  </si>
  <si>
    <t xml:space="preserve">  Over/(Under) due to Green Tariff FAC Credit</t>
  </si>
  <si>
    <t xml:space="preserve">    Net Over/(Under) Calculation</t>
  </si>
  <si>
    <t>Recalculated FAC:</t>
  </si>
  <si>
    <t>Adjustment to ES Factor Due to Green Power Credit</t>
  </si>
  <si>
    <t xml:space="preserve">  R(m) = Average Monthly Member System Revenues</t>
  </si>
  <si>
    <t xml:space="preserve">  E(m) = Revenue Requirement with True-Up</t>
  </si>
  <si>
    <t xml:space="preserve">  CESF </t>
  </si>
  <si>
    <t>Recalculated Surcharge:</t>
  </si>
  <si>
    <t xml:space="preserve">  ES Credit from Green Tariff</t>
  </si>
  <si>
    <t xml:space="preserve">  Revised E(m)</t>
  </si>
  <si>
    <t xml:space="preserve">  Coincident Peak Adjustment Factor</t>
  </si>
  <si>
    <t xml:space="preserve">  Average Monthly Line Loss</t>
  </si>
  <si>
    <t xml:space="preserve">  Customer Charge</t>
  </si>
  <si>
    <t xml:space="preserve">  Energy</t>
  </si>
  <si>
    <t>FAC Factor</t>
  </si>
  <si>
    <t xml:space="preserve">  EKPC FAC Factor (Line 22)</t>
  </si>
  <si>
    <t xml:space="preserve">  Adjustment for Line Loss</t>
  </si>
  <si>
    <t xml:space="preserve">  Cooperative FAC Factor</t>
  </si>
  <si>
    <t>The FAC Factor at Line 22 reflects the effects of the Green Power Tariff FAC Credits.</t>
  </si>
  <si>
    <t>Environmental Surcharge Pass-Through Factor</t>
  </si>
  <si>
    <t xml:space="preserve">  EKPC Surcharge Factor (Line 26)</t>
  </si>
  <si>
    <t xml:space="preserve">  12-Month Average Revenues from Sales</t>
  </si>
  <si>
    <t xml:space="preserve">  Revenue Requirement</t>
  </si>
  <si>
    <t xml:space="preserve">  (Over)/Under Recovery Adjustment</t>
  </si>
  <si>
    <t xml:space="preserve">  Net Revenue Requirement</t>
  </si>
  <si>
    <t xml:space="preserve">  12-Month Average Net Retail Revenues</t>
  </si>
  <si>
    <t xml:space="preserve">  Surcharge Pass-Through Factor</t>
  </si>
  <si>
    <t>The Surcharge Factor at Line 26 reflects the effects of the Green Power Tariff Surcharge Credits.</t>
  </si>
  <si>
    <t xml:space="preserve">  Direct Pass-through and (Over)/Under Recovery Adjustment</t>
  </si>
  <si>
    <t xml:space="preserve">  FAC Factor for Month, reflecting Green Tariff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</si>
</sst>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.000000_);[Red]\(&quot;$&quot;#,##0.000000\)"/>
    <numFmt numFmtId="165" formatCode="0.000%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1" fillId="0" borderId="0" xfId="0" applyFont="1"/>
    <xf numFmtId="38" fontId="0" fillId="0" borderId="0" xfId="0" applyNumberFormat="1"/>
    <xf numFmtId="0" fontId="0" fillId="0" borderId="4" xfId="0" applyBorder="1" applyAlignment="1">
      <alignment horizontal="center"/>
    </xf>
    <xf numFmtId="8" fontId="0" fillId="0" borderId="0" xfId="0" applyNumberFormat="1"/>
    <xf numFmtId="6" fontId="0" fillId="0" borderId="0" xfId="0" applyNumberFormat="1"/>
    <xf numFmtId="164" fontId="0" fillId="0" borderId="0" xfId="0" applyNumberFormat="1"/>
    <xf numFmtId="6" fontId="0" fillId="0" borderId="5" xfId="0" applyNumberFormat="1" applyBorder="1"/>
    <xf numFmtId="10" fontId="0" fillId="0" borderId="0" xfId="0" applyNumberFormat="1"/>
    <xf numFmtId="6" fontId="0" fillId="0" borderId="6" xfId="0" applyNumberFormat="1" applyBorder="1"/>
    <xf numFmtId="6" fontId="0" fillId="0" borderId="2" xfId="0" applyNumberFormat="1" applyBorder="1"/>
    <xf numFmtId="38" fontId="0" fillId="0" borderId="0" xfId="0" applyNumberFormat="1" applyFill="1"/>
    <xf numFmtId="6" fontId="0" fillId="0" borderId="7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40" fontId="0" fillId="0" borderId="0" xfId="0" applyNumberFormat="1"/>
    <xf numFmtId="165" fontId="0" fillId="0" borderId="0" xfId="0" applyNumberFormat="1"/>
    <xf numFmtId="164" fontId="0" fillId="0" borderId="7" xfId="0" applyNumberFormat="1" applyBorder="1"/>
    <xf numFmtId="10" fontId="0" fillId="0" borderId="6" xfId="0" applyNumberFormat="1" applyBorder="1"/>
    <xf numFmtId="6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="80" zoomScaleNormal="80" workbookViewId="0">
      <selection activeCell="B3" sqref="B3"/>
    </sheetView>
  </sheetViews>
  <sheetFormatPr defaultColWidth="15.625" defaultRowHeight="14.25" x14ac:dyDescent="0.2"/>
  <cols>
    <col min="1" max="1" width="4.625" customWidth="1"/>
    <col min="2" max="2" width="37.625" customWidth="1"/>
    <col min="6" max="6" width="3.625" customWidth="1"/>
    <col min="10" max="10" width="3.625" customWidth="1"/>
  </cols>
  <sheetData>
    <row r="1" spans="1:13" x14ac:dyDescent="0.2">
      <c r="A1" s="1">
        <v>1</v>
      </c>
      <c r="B1" t="s">
        <v>0</v>
      </c>
    </row>
    <row r="2" spans="1:13" x14ac:dyDescent="0.2">
      <c r="A2" s="1">
        <f>A1+1</f>
        <v>2</v>
      </c>
      <c r="B2" t="s">
        <v>1</v>
      </c>
    </row>
    <row r="3" spans="1:13" x14ac:dyDescent="0.2">
      <c r="A3" s="1">
        <f t="shared" ref="A3:A66" si="0">A2+1</f>
        <v>3</v>
      </c>
    </row>
    <row r="4" spans="1:13" ht="15" x14ac:dyDescent="0.25">
      <c r="A4" s="1">
        <f t="shared" si="0"/>
        <v>4</v>
      </c>
      <c r="B4" s="2" t="s">
        <v>12</v>
      </c>
    </row>
    <row r="5" spans="1:13" x14ac:dyDescent="0.2">
      <c r="A5" s="1">
        <f t="shared" si="0"/>
        <v>5</v>
      </c>
    </row>
    <row r="6" spans="1:13" x14ac:dyDescent="0.2">
      <c r="A6" s="1">
        <f t="shared" si="0"/>
        <v>6</v>
      </c>
      <c r="B6" t="s">
        <v>6</v>
      </c>
    </row>
    <row r="7" spans="1:13" x14ac:dyDescent="0.2">
      <c r="A7" s="1">
        <f t="shared" si="0"/>
        <v>7</v>
      </c>
      <c r="B7" t="s">
        <v>7</v>
      </c>
      <c r="C7" s="3">
        <v>3800</v>
      </c>
    </row>
    <row r="8" spans="1:13" x14ac:dyDescent="0.2">
      <c r="A8" s="1">
        <f t="shared" si="0"/>
        <v>8</v>
      </c>
      <c r="B8" t="s">
        <v>8</v>
      </c>
      <c r="C8" s="3">
        <v>650</v>
      </c>
      <c r="D8" t="s">
        <v>13</v>
      </c>
    </row>
    <row r="9" spans="1:13" x14ac:dyDescent="0.2">
      <c r="A9" s="1">
        <f t="shared" si="0"/>
        <v>9</v>
      </c>
      <c r="B9" t="s">
        <v>9</v>
      </c>
      <c r="C9" s="3">
        <v>460</v>
      </c>
      <c r="D9" t="s">
        <v>14</v>
      </c>
    </row>
    <row r="10" spans="1:13" x14ac:dyDescent="0.2">
      <c r="A10" s="1">
        <f t="shared" si="0"/>
        <v>10</v>
      </c>
      <c r="B10" t="s">
        <v>10</v>
      </c>
      <c r="C10" s="3">
        <v>392000</v>
      </c>
      <c r="D10" t="s">
        <v>14</v>
      </c>
    </row>
    <row r="11" spans="1:13" x14ac:dyDescent="0.2">
      <c r="A11" s="1">
        <f t="shared" si="0"/>
        <v>11</v>
      </c>
      <c r="B11" t="s">
        <v>11</v>
      </c>
      <c r="C11" s="3">
        <f>C7*C9/12</f>
        <v>145666.66666666666</v>
      </c>
      <c r="D11" t="s">
        <v>14</v>
      </c>
    </row>
    <row r="12" spans="1:13" x14ac:dyDescent="0.2">
      <c r="A12" s="1">
        <f t="shared" si="0"/>
        <v>12</v>
      </c>
    </row>
    <row r="13" spans="1:13" x14ac:dyDescent="0.2">
      <c r="A13" s="1">
        <f t="shared" si="0"/>
        <v>13</v>
      </c>
      <c r="C13" s="21" t="s">
        <v>15</v>
      </c>
      <c r="D13" s="22"/>
      <c r="E13" s="23"/>
      <c r="G13" s="21" t="s">
        <v>19</v>
      </c>
      <c r="H13" s="22"/>
      <c r="I13" s="23"/>
      <c r="K13" s="21" t="s">
        <v>20</v>
      </c>
      <c r="L13" s="22"/>
      <c r="M13" s="23"/>
    </row>
    <row r="14" spans="1:13" ht="15" thickBot="1" x14ac:dyDescent="0.25">
      <c r="A14" s="1">
        <f t="shared" si="0"/>
        <v>14</v>
      </c>
      <c r="C14" s="4" t="s">
        <v>16</v>
      </c>
      <c r="D14" s="4" t="s">
        <v>17</v>
      </c>
      <c r="E14" s="4" t="s">
        <v>18</v>
      </c>
      <c r="G14" s="4" t="s">
        <v>16</v>
      </c>
      <c r="H14" s="4" t="s">
        <v>17</v>
      </c>
      <c r="I14" s="4" t="s">
        <v>18</v>
      </c>
      <c r="K14" s="4" t="s">
        <v>16</v>
      </c>
      <c r="L14" s="4" t="s">
        <v>17</v>
      </c>
      <c r="M14" s="4" t="s">
        <v>18</v>
      </c>
    </row>
    <row r="15" spans="1:13" ht="15" x14ac:dyDescent="0.25">
      <c r="A15" s="1">
        <f t="shared" si="0"/>
        <v>15</v>
      </c>
      <c r="B15" s="2" t="s">
        <v>21</v>
      </c>
    </row>
    <row r="16" spans="1:13" x14ac:dyDescent="0.2">
      <c r="A16" s="1">
        <f t="shared" si="0"/>
        <v>16</v>
      </c>
      <c r="B16" t="s">
        <v>22</v>
      </c>
      <c r="C16" s="3">
        <f>C8</f>
        <v>650</v>
      </c>
      <c r="D16" s="5">
        <v>6.02</v>
      </c>
      <c r="E16" s="6">
        <f>ROUND(C16*D16,0)</f>
        <v>3913</v>
      </c>
      <c r="G16" s="3">
        <f>C16</f>
        <v>650</v>
      </c>
      <c r="H16" s="5">
        <f>D16</f>
        <v>6.02</v>
      </c>
      <c r="I16" s="6">
        <f>ROUND(G16*H16,0)</f>
        <v>3913</v>
      </c>
      <c r="K16" s="3">
        <f>G16</f>
        <v>650</v>
      </c>
      <c r="L16" s="5">
        <f>H16</f>
        <v>6.02</v>
      </c>
      <c r="M16" s="6">
        <f>ROUND(K16*L16,0)</f>
        <v>3913</v>
      </c>
    </row>
    <row r="17" spans="1:13" x14ac:dyDescent="0.2">
      <c r="A17" s="1">
        <f t="shared" si="0"/>
        <v>17</v>
      </c>
      <c r="C17" s="3"/>
      <c r="E17" s="6"/>
    </row>
    <row r="18" spans="1:13" x14ac:dyDescent="0.2">
      <c r="A18" s="1">
        <f t="shared" si="0"/>
        <v>18</v>
      </c>
      <c r="B18" t="s">
        <v>23</v>
      </c>
      <c r="C18" s="3"/>
      <c r="E18" s="6"/>
    </row>
    <row r="19" spans="1:13" x14ac:dyDescent="0.2">
      <c r="A19" s="1">
        <f t="shared" si="0"/>
        <v>19</v>
      </c>
      <c r="B19" t="s">
        <v>24</v>
      </c>
      <c r="C19" s="3">
        <f>ROUND(C10/2,0)</f>
        <v>196000</v>
      </c>
      <c r="D19" s="7">
        <v>5.0899E-2</v>
      </c>
      <c r="E19" s="6">
        <f t="shared" ref="E19:E22" si="1">ROUND(C19*D19,0)</f>
        <v>9976</v>
      </c>
      <c r="G19" s="3">
        <f t="shared" ref="G19:G20" si="2">C19</f>
        <v>196000</v>
      </c>
      <c r="H19" s="7">
        <f t="shared" ref="H19:H20" si="3">D19</f>
        <v>5.0899E-2</v>
      </c>
      <c r="I19" s="6">
        <f t="shared" ref="I19:I20" si="4">ROUND(G19*H19,0)</f>
        <v>9976</v>
      </c>
      <c r="K19" s="3">
        <f t="shared" ref="K19:K20" si="5">G19</f>
        <v>196000</v>
      </c>
      <c r="L19" s="7">
        <f t="shared" ref="L19:L20" si="6">H19</f>
        <v>5.0899E-2</v>
      </c>
      <c r="M19" s="6">
        <f t="shared" ref="M19:M20" si="7">ROUND(K19*L19,0)</f>
        <v>9976</v>
      </c>
    </row>
    <row r="20" spans="1:13" x14ac:dyDescent="0.2">
      <c r="A20" s="1">
        <f t="shared" si="0"/>
        <v>20</v>
      </c>
      <c r="B20" t="s">
        <v>25</v>
      </c>
      <c r="C20" s="3">
        <f>ROUND(C10/2,0)</f>
        <v>196000</v>
      </c>
      <c r="D20" s="7">
        <v>4.2174000000000003E-2</v>
      </c>
      <c r="E20" s="6">
        <f t="shared" si="1"/>
        <v>8266</v>
      </c>
      <c r="G20" s="3">
        <f t="shared" si="2"/>
        <v>196000</v>
      </c>
      <c r="H20" s="7">
        <f t="shared" si="3"/>
        <v>4.2174000000000003E-2</v>
      </c>
      <c r="I20" s="6">
        <f t="shared" si="4"/>
        <v>8266</v>
      </c>
      <c r="K20" s="3">
        <f t="shared" si="5"/>
        <v>196000</v>
      </c>
      <c r="L20" s="7">
        <f t="shared" si="6"/>
        <v>4.2174000000000003E-2</v>
      </c>
      <c r="M20" s="6">
        <f t="shared" si="7"/>
        <v>8266</v>
      </c>
    </row>
    <row r="21" spans="1:13" x14ac:dyDescent="0.2">
      <c r="A21" s="1">
        <f t="shared" si="0"/>
        <v>21</v>
      </c>
      <c r="C21" s="3"/>
      <c r="E21" s="6"/>
    </row>
    <row r="22" spans="1:13" x14ac:dyDescent="0.2">
      <c r="A22" s="1">
        <f t="shared" si="0"/>
        <v>22</v>
      </c>
      <c r="B22" t="s">
        <v>26</v>
      </c>
      <c r="C22" s="3">
        <f>C10</f>
        <v>392000</v>
      </c>
      <c r="D22" s="7">
        <v>-6.1199999999999996E-3</v>
      </c>
      <c r="E22" s="8">
        <f t="shared" si="1"/>
        <v>-2399</v>
      </c>
      <c r="G22" s="3">
        <f>C22</f>
        <v>392000</v>
      </c>
      <c r="H22" s="7">
        <f>I86</f>
        <v>-5.6399999999999992E-3</v>
      </c>
      <c r="I22" s="8">
        <f t="shared" ref="I22" si="8">ROUND(G22*H22,0)</f>
        <v>-2211</v>
      </c>
      <c r="K22" s="3">
        <f>G22</f>
        <v>392000</v>
      </c>
      <c r="L22" s="7">
        <f>M86</f>
        <v>-6.5999999999999982E-3</v>
      </c>
      <c r="M22" s="6">
        <f t="shared" ref="M22" si="9">ROUND(K22*L22,0)</f>
        <v>-2587</v>
      </c>
    </row>
    <row r="23" spans="1:13" x14ac:dyDescent="0.2">
      <c r="A23" s="1">
        <f t="shared" si="0"/>
        <v>23</v>
      </c>
      <c r="C23" s="3"/>
      <c r="E23" s="6"/>
    </row>
    <row r="24" spans="1:13" x14ac:dyDescent="0.2">
      <c r="A24" s="1">
        <f t="shared" si="0"/>
        <v>24</v>
      </c>
      <c r="B24" t="s">
        <v>27</v>
      </c>
      <c r="C24" s="3"/>
      <c r="E24" s="6">
        <f>SUM(E16:E22)</f>
        <v>19756</v>
      </c>
      <c r="I24" s="6">
        <f>SUM(I16:I22)</f>
        <v>19944</v>
      </c>
      <c r="M24" s="6">
        <f>SUM(M16:M22)</f>
        <v>19568</v>
      </c>
    </row>
    <row r="25" spans="1:13" x14ac:dyDescent="0.2">
      <c r="A25" s="1">
        <f t="shared" si="0"/>
        <v>25</v>
      </c>
      <c r="C25" s="3"/>
      <c r="E25" s="6"/>
      <c r="I25" s="6"/>
      <c r="M25" s="6"/>
    </row>
    <row r="26" spans="1:13" x14ac:dyDescent="0.2">
      <c r="A26" s="1">
        <f t="shared" si="0"/>
        <v>26</v>
      </c>
      <c r="B26" t="s">
        <v>28</v>
      </c>
      <c r="C26" s="3"/>
      <c r="D26" s="9">
        <v>0.15490000000000001</v>
      </c>
      <c r="E26" s="8">
        <f>ROUND(E24*D26,0)</f>
        <v>3060</v>
      </c>
      <c r="H26" s="9">
        <f>I102</f>
        <v>0.16139999999999999</v>
      </c>
      <c r="I26" s="8">
        <f>ROUND(I24*H26,0)</f>
        <v>3219</v>
      </c>
      <c r="L26" s="9">
        <f>M102</f>
        <v>0.17599999999999999</v>
      </c>
      <c r="M26" s="8">
        <f>ROUND(M24*L26,0)</f>
        <v>3444</v>
      </c>
    </row>
    <row r="27" spans="1:13" x14ac:dyDescent="0.2">
      <c r="A27" s="1">
        <f t="shared" si="0"/>
        <v>27</v>
      </c>
      <c r="C27" s="3"/>
      <c r="E27" s="6"/>
      <c r="I27" s="6"/>
      <c r="M27" s="6"/>
    </row>
    <row r="28" spans="1:13" ht="15" thickBot="1" x14ac:dyDescent="0.25">
      <c r="A28" s="1">
        <f t="shared" si="0"/>
        <v>28</v>
      </c>
      <c r="B28" t="s">
        <v>29</v>
      </c>
      <c r="C28" s="3"/>
      <c r="E28" s="10">
        <f>E24+E26</f>
        <v>22816</v>
      </c>
      <c r="I28" s="10">
        <f>I24+I26</f>
        <v>23163</v>
      </c>
      <c r="M28" s="10">
        <f>M24+M26</f>
        <v>23012</v>
      </c>
    </row>
    <row r="29" spans="1:13" ht="15" thickTop="1" x14ac:dyDescent="0.2">
      <c r="A29" s="1">
        <f t="shared" si="0"/>
        <v>29</v>
      </c>
      <c r="C29" s="3"/>
      <c r="E29" s="6"/>
    </row>
    <row r="30" spans="1:13" x14ac:dyDescent="0.2">
      <c r="A30" s="1">
        <f t="shared" si="0"/>
        <v>30</v>
      </c>
      <c r="C30" s="3"/>
      <c r="E30" s="6"/>
    </row>
    <row r="31" spans="1:13" ht="15" x14ac:dyDescent="0.25">
      <c r="A31" s="1">
        <f t="shared" si="0"/>
        <v>31</v>
      </c>
      <c r="B31" s="2" t="s">
        <v>30</v>
      </c>
      <c r="C31" s="3"/>
      <c r="E31" s="6"/>
    </row>
    <row r="32" spans="1:13" x14ac:dyDescent="0.2">
      <c r="A32" s="1">
        <f t="shared" si="0"/>
        <v>32</v>
      </c>
      <c r="C32" s="3"/>
      <c r="E32" s="6"/>
    </row>
    <row r="33" spans="1:13" x14ac:dyDescent="0.2">
      <c r="A33" s="1">
        <f t="shared" si="0"/>
        <v>33</v>
      </c>
      <c r="B33" t="s">
        <v>31</v>
      </c>
      <c r="C33" s="3">
        <f>C11</f>
        <v>145666.66666666666</v>
      </c>
      <c r="D33" s="7">
        <v>7.3286000000000004E-2</v>
      </c>
      <c r="E33" s="6">
        <f t="shared" ref="E33" si="10">ROUND(C33*D33,0)</f>
        <v>10675</v>
      </c>
      <c r="G33" s="3">
        <f>C33</f>
        <v>145666.66666666666</v>
      </c>
      <c r="H33" s="7">
        <f>D33</f>
        <v>7.3286000000000004E-2</v>
      </c>
      <c r="I33" s="6">
        <f t="shared" ref="I33" si="11">ROUND(G33*H33,0)</f>
        <v>10675</v>
      </c>
      <c r="K33" s="3">
        <f>G33</f>
        <v>145666.66666666666</v>
      </c>
      <c r="L33" s="7">
        <f>H33</f>
        <v>7.3286000000000004E-2</v>
      </c>
      <c r="M33" s="6">
        <f t="shared" ref="M33" si="12">ROUND(K33*L33,0)</f>
        <v>10675</v>
      </c>
    </row>
    <row r="34" spans="1:13" x14ac:dyDescent="0.2">
      <c r="A34" s="1">
        <f t="shared" si="0"/>
        <v>34</v>
      </c>
      <c r="C34" s="3"/>
      <c r="E34" s="6"/>
    </row>
    <row r="35" spans="1:13" x14ac:dyDescent="0.2">
      <c r="A35" s="1">
        <f t="shared" si="0"/>
        <v>35</v>
      </c>
      <c r="B35" t="s">
        <v>32</v>
      </c>
      <c r="C35" s="3"/>
      <c r="E35" s="6"/>
    </row>
    <row r="36" spans="1:13" x14ac:dyDescent="0.2">
      <c r="A36" s="1">
        <f t="shared" si="0"/>
        <v>36</v>
      </c>
      <c r="B36" t="s">
        <v>33</v>
      </c>
      <c r="C36" s="3">
        <f>C11</f>
        <v>145666.66666666666</v>
      </c>
      <c r="D36" s="7">
        <v>2.776E-2</v>
      </c>
      <c r="E36" s="6">
        <f t="shared" ref="E36:E37" si="13">ROUND(C36*D36,0)</f>
        <v>4044</v>
      </c>
      <c r="G36" s="3">
        <f t="shared" ref="G36:G37" si="14">C36</f>
        <v>145666.66666666666</v>
      </c>
      <c r="H36" s="7">
        <f>D36</f>
        <v>2.776E-2</v>
      </c>
      <c r="I36" s="6">
        <f t="shared" ref="I36:I37" si="15">ROUND(G36*H36,0)</f>
        <v>4044</v>
      </c>
      <c r="K36" s="3">
        <f>G36</f>
        <v>145666.66666666666</v>
      </c>
      <c r="L36" s="7">
        <f>H36</f>
        <v>2.776E-2</v>
      </c>
      <c r="M36" s="6">
        <f t="shared" ref="M36:M37" si="16">ROUND(K36*L36,0)</f>
        <v>4044</v>
      </c>
    </row>
    <row r="37" spans="1:13" x14ac:dyDescent="0.2">
      <c r="A37" s="1">
        <f t="shared" si="0"/>
        <v>37</v>
      </c>
      <c r="B37" t="s">
        <v>34</v>
      </c>
      <c r="C37" s="3">
        <f>C11</f>
        <v>145666.66666666666</v>
      </c>
      <c r="D37" s="7">
        <f>D22</f>
        <v>-6.1199999999999996E-3</v>
      </c>
      <c r="E37" s="8">
        <f t="shared" si="13"/>
        <v>-891</v>
      </c>
      <c r="G37" s="3">
        <f t="shared" si="14"/>
        <v>145666.66666666666</v>
      </c>
      <c r="H37" s="7">
        <f>H22</f>
        <v>-5.6399999999999992E-3</v>
      </c>
      <c r="I37" s="8">
        <f t="shared" si="15"/>
        <v>-822</v>
      </c>
      <c r="K37" s="3">
        <f>G37</f>
        <v>145666.66666666666</v>
      </c>
      <c r="L37" s="7">
        <f>L22</f>
        <v>-6.5999999999999982E-3</v>
      </c>
      <c r="M37" s="8">
        <f t="shared" si="16"/>
        <v>-961</v>
      </c>
    </row>
    <row r="38" spans="1:13" x14ac:dyDescent="0.2">
      <c r="A38" s="1">
        <f t="shared" si="0"/>
        <v>38</v>
      </c>
      <c r="B38" t="s">
        <v>35</v>
      </c>
      <c r="C38" s="3"/>
      <c r="E38" s="11">
        <f>E36+E37</f>
        <v>3153</v>
      </c>
      <c r="I38" s="11">
        <f>I36+I37</f>
        <v>3222</v>
      </c>
      <c r="M38" s="11">
        <f>M36+M37</f>
        <v>3083</v>
      </c>
    </row>
    <row r="39" spans="1:13" x14ac:dyDescent="0.2">
      <c r="A39" s="1">
        <f t="shared" si="0"/>
        <v>39</v>
      </c>
      <c r="C39" s="3"/>
      <c r="E39" s="6"/>
    </row>
    <row r="40" spans="1:13" x14ac:dyDescent="0.2">
      <c r="A40" s="1">
        <f t="shared" si="0"/>
        <v>40</v>
      </c>
      <c r="B40" t="s">
        <v>36</v>
      </c>
      <c r="C40" s="3"/>
      <c r="E40" s="6"/>
    </row>
    <row r="41" spans="1:13" x14ac:dyDescent="0.2">
      <c r="A41" s="1">
        <f t="shared" si="0"/>
        <v>41</v>
      </c>
      <c r="B41" t="s">
        <v>37</v>
      </c>
      <c r="C41" s="3"/>
      <c r="E41" s="6"/>
    </row>
    <row r="42" spans="1:13" x14ac:dyDescent="0.2">
      <c r="A42" s="1">
        <f t="shared" si="0"/>
        <v>42</v>
      </c>
      <c r="B42" t="s">
        <v>38</v>
      </c>
      <c r="C42" s="3"/>
      <c r="D42" s="9">
        <f>D26</f>
        <v>0.15490000000000001</v>
      </c>
      <c r="E42" s="6">
        <f>ROUND(E38*D42,0)</f>
        <v>488</v>
      </c>
      <c r="H42" s="9">
        <f>H26</f>
        <v>0.16139999999999999</v>
      </c>
      <c r="I42" s="6">
        <f>ROUND(I38*H42,0)</f>
        <v>520</v>
      </c>
      <c r="L42" s="9">
        <f>L26</f>
        <v>0.17599999999999999</v>
      </c>
      <c r="M42" s="6">
        <f>ROUND(M38*L42,0)</f>
        <v>543</v>
      </c>
    </row>
    <row r="43" spans="1:13" x14ac:dyDescent="0.2">
      <c r="A43" s="1">
        <f t="shared" si="0"/>
        <v>43</v>
      </c>
      <c r="B43" t="s">
        <v>39</v>
      </c>
      <c r="C43" s="3"/>
      <c r="D43" s="9">
        <f>ROUND(D42*0.6377,4)</f>
        <v>9.8799999999999999E-2</v>
      </c>
      <c r="E43" s="8">
        <f>ROUND(-E38*D43,0)</f>
        <v>-312</v>
      </c>
      <c r="H43" s="9">
        <f>ROUND(H42*0.6377,4)</f>
        <v>0.10290000000000001</v>
      </c>
      <c r="I43" s="8">
        <f>ROUND(-I38*H43,0)</f>
        <v>-332</v>
      </c>
      <c r="L43" s="9">
        <f>ROUND(L42*0.6377,4)</f>
        <v>0.11219999999999999</v>
      </c>
      <c r="M43" s="8">
        <f>ROUND(-M38*L43,0)</f>
        <v>-346</v>
      </c>
    </row>
    <row r="44" spans="1:13" x14ac:dyDescent="0.2">
      <c r="A44" s="1">
        <f t="shared" si="0"/>
        <v>44</v>
      </c>
      <c r="B44" t="s">
        <v>40</v>
      </c>
      <c r="C44" s="3"/>
      <c r="E44" s="11">
        <f>E42+E43</f>
        <v>176</v>
      </c>
      <c r="I44" s="11">
        <f>I42+I43</f>
        <v>188</v>
      </c>
      <c r="M44" s="11">
        <f>M42+M43</f>
        <v>197</v>
      </c>
    </row>
    <row r="45" spans="1:13" x14ac:dyDescent="0.2">
      <c r="A45" s="1">
        <f t="shared" si="0"/>
        <v>45</v>
      </c>
      <c r="C45" s="3"/>
      <c r="E45" s="6"/>
    </row>
    <row r="46" spans="1:13" x14ac:dyDescent="0.2">
      <c r="A46" s="1">
        <f t="shared" si="0"/>
        <v>46</v>
      </c>
      <c r="B46" t="s">
        <v>41</v>
      </c>
      <c r="C46" s="12">
        <f>8.5/32300*C7*0.6*365/12</f>
        <v>18.25</v>
      </c>
      <c r="D46" s="6">
        <v>130.62</v>
      </c>
      <c r="E46" s="8">
        <f>ROUND(C46*D46,0)</f>
        <v>2384</v>
      </c>
      <c r="G46" s="12">
        <f>C46</f>
        <v>18.25</v>
      </c>
      <c r="H46" s="6">
        <v>130.62</v>
      </c>
      <c r="I46" s="8">
        <f>ROUND(G46*H46,0)</f>
        <v>2384</v>
      </c>
      <c r="K46" s="3">
        <f>G46</f>
        <v>18.25</v>
      </c>
      <c r="L46" s="6">
        <f>H46</f>
        <v>130.62</v>
      </c>
      <c r="M46" s="8">
        <f>ROUND(K46*L46,0)</f>
        <v>2384</v>
      </c>
    </row>
    <row r="47" spans="1:13" x14ac:dyDescent="0.2">
      <c r="A47" s="1">
        <f t="shared" si="0"/>
        <v>47</v>
      </c>
      <c r="C47" s="3"/>
      <c r="E47" s="6"/>
    </row>
    <row r="48" spans="1:13" x14ac:dyDescent="0.2">
      <c r="A48" s="1">
        <f t="shared" si="0"/>
        <v>48</v>
      </c>
      <c r="B48" t="s">
        <v>42</v>
      </c>
      <c r="E48" s="6"/>
    </row>
    <row r="49" spans="1:13" x14ac:dyDescent="0.2">
      <c r="A49" s="1">
        <f t="shared" si="0"/>
        <v>49</v>
      </c>
      <c r="B49" t="s">
        <v>43</v>
      </c>
      <c r="E49" s="6">
        <f>E28</f>
        <v>22816</v>
      </c>
      <c r="I49" s="6">
        <f>I28</f>
        <v>23163</v>
      </c>
      <c r="M49" s="6">
        <f>M28</f>
        <v>23012</v>
      </c>
    </row>
    <row r="50" spans="1:13" x14ac:dyDescent="0.2">
      <c r="A50" s="1">
        <f t="shared" si="0"/>
        <v>50</v>
      </c>
      <c r="B50" t="s">
        <v>44</v>
      </c>
      <c r="E50" s="6">
        <f>E33</f>
        <v>10675</v>
      </c>
      <c r="I50" s="6">
        <f>I33</f>
        <v>10675</v>
      </c>
      <c r="M50" s="6">
        <f>M33</f>
        <v>10675</v>
      </c>
    </row>
    <row r="51" spans="1:13" x14ac:dyDescent="0.2">
      <c r="A51" s="1">
        <f t="shared" si="0"/>
        <v>51</v>
      </c>
      <c r="B51" t="s">
        <v>45</v>
      </c>
      <c r="E51" s="6">
        <f>-E38</f>
        <v>-3153</v>
      </c>
      <c r="I51" s="6">
        <f>-I38</f>
        <v>-3222</v>
      </c>
      <c r="M51" s="6">
        <f>-M38</f>
        <v>-3083</v>
      </c>
    </row>
    <row r="52" spans="1:13" x14ac:dyDescent="0.2">
      <c r="A52" s="1">
        <f t="shared" si="0"/>
        <v>52</v>
      </c>
      <c r="B52" t="s">
        <v>46</v>
      </c>
      <c r="E52" s="6">
        <f>-E44</f>
        <v>-176</v>
      </c>
      <c r="I52" s="6">
        <f>-I44</f>
        <v>-188</v>
      </c>
      <c r="M52" s="6">
        <f>-M44</f>
        <v>-197</v>
      </c>
    </row>
    <row r="53" spans="1:13" x14ac:dyDescent="0.2">
      <c r="A53" s="1">
        <f t="shared" si="0"/>
        <v>53</v>
      </c>
      <c r="B53" t="s">
        <v>47</v>
      </c>
      <c r="E53" s="8">
        <f>-E46</f>
        <v>-2384</v>
      </c>
      <c r="I53" s="8">
        <f>-I46</f>
        <v>-2384</v>
      </c>
      <c r="M53" s="8">
        <f>-M46</f>
        <v>-2384</v>
      </c>
    </row>
    <row r="54" spans="1:13" x14ac:dyDescent="0.2">
      <c r="A54" s="1">
        <f t="shared" si="0"/>
        <v>54</v>
      </c>
      <c r="E54" s="6"/>
      <c r="I54" s="6"/>
      <c r="M54" s="6"/>
    </row>
    <row r="55" spans="1:13" ht="15" thickBot="1" x14ac:dyDescent="0.25">
      <c r="A55" s="1">
        <f t="shared" si="0"/>
        <v>55</v>
      </c>
      <c r="B55" t="s">
        <v>48</v>
      </c>
      <c r="E55" s="10">
        <f>SUM(E49:E53)</f>
        <v>27778</v>
      </c>
      <c r="I55" s="10">
        <f>SUM(I49:I53)</f>
        <v>28044</v>
      </c>
      <c r="M55" s="10">
        <f>SUM(M49:M53)</f>
        <v>28023</v>
      </c>
    </row>
    <row r="56" spans="1:13" ht="15" thickTop="1" x14ac:dyDescent="0.2">
      <c r="A56" s="1">
        <f t="shared" si="0"/>
        <v>56</v>
      </c>
      <c r="E56" s="6"/>
      <c r="I56" s="6"/>
      <c r="M56" s="6"/>
    </row>
    <row r="57" spans="1:13" x14ac:dyDescent="0.2">
      <c r="A57" s="1">
        <f t="shared" si="0"/>
        <v>57</v>
      </c>
      <c r="B57" t="s">
        <v>49</v>
      </c>
      <c r="E57" s="6">
        <f>E28</f>
        <v>22816</v>
      </c>
      <c r="I57" s="6">
        <f>I28</f>
        <v>23163</v>
      </c>
      <c r="M57" s="6">
        <f>M28</f>
        <v>23012</v>
      </c>
    </row>
    <row r="58" spans="1:13" x14ac:dyDescent="0.2">
      <c r="A58" s="1">
        <f t="shared" si="0"/>
        <v>58</v>
      </c>
      <c r="B58" t="s">
        <v>50</v>
      </c>
      <c r="E58" s="8">
        <f>E55</f>
        <v>27778</v>
      </c>
      <c r="I58" s="8">
        <f>I55</f>
        <v>28044</v>
      </c>
      <c r="M58" s="8">
        <f>M55</f>
        <v>28023</v>
      </c>
    </row>
    <row r="59" spans="1:13" ht="15" thickBot="1" x14ac:dyDescent="0.25">
      <c r="A59" s="1">
        <f t="shared" si="0"/>
        <v>59</v>
      </c>
      <c r="B59" t="s">
        <v>51</v>
      </c>
      <c r="E59" s="13">
        <f>E58-E57</f>
        <v>4962</v>
      </c>
      <c r="I59" s="13">
        <f>I58-I57</f>
        <v>4881</v>
      </c>
      <c r="M59" s="13">
        <f>M58-M57</f>
        <v>5011</v>
      </c>
    </row>
    <row r="60" spans="1:13" ht="15" thickTop="1" x14ac:dyDescent="0.2">
      <c r="A60" s="1">
        <f t="shared" si="0"/>
        <v>60</v>
      </c>
      <c r="E60" s="6"/>
    </row>
    <row r="61" spans="1:13" x14ac:dyDescent="0.2">
      <c r="A61" s="1">
        <f t="shared" si="0"/>
        <v>61</v>
      </c>
    </row>
    <row r="62" spans="1:13" ht="15" x14ac:dyDescent="0.25">
      <c r="A62" s="1">
        <f t="shared" si="0"/>
        <v>62</v>
      </c>
      <c r="B62" s="2" t="s">
        <v>52</v>
      </c>
    </row>
    <row r="63" spans="1:13" x14ac:dyDescent="0.2">
      <c r="A63" s="1">
        <f t="shared" si="0"/>
        <v>63</v>
      </c>
    </row>
    <row r="64" spans="1:13" x14ac:dyDescent="0.2">
      <c r="A64" s="1">
        <f t="shared" si="0"/>
        <v>64</v>
      </c>
      <c r="C64" t="s">
        <v>53</v>
      </c>
      <c r="I64" s="7"/>
    </row>
    <row r="65" spans="1:13" x14ac:dyDescent="0.2">
      <c r="A65" s="1">
        <f t="shared" si="0"/>
        <v>65</v>
      </c>
      <c r="C65" t="s">
        <v>54</v>
      </c>
      <c r="H65" s="6">
        <v>23171161</v>
      </c>
      <c r="L65" s="6">
        <v>18861449</v>
      </c>
    </row>
    <row r="66" spans="1:13" x14ac:dyDescent="0.2">
      <c r="A66" s="1">
        <f t="shared" si="0"/>
        <v>66</v>
      </c>
      <c r="C66" t="s">
        <v>55</v>
      </c>
      <c r="H66" s="3">
        <v>1047609440</v>
      </c>
      <c r="L66" s="3">
        <v>891044382</v>
      </c>
    </row>
    <row r="67" spans="1:13" x14ac:dyDescent="0.2">
      <c r="A67" s="1">
        <f t="shared" ref="A67:A103" si="17">A66+1</f>
        <v>67</v>
      </c>
      <c r="C67" t="s">
        <v>56</v>
      </c>
      <c r="I67" s="7">
        <f>ROUND(H65/H66,5)</f>
        <v>2.2120000000000001E-2</v>
      </c>
      <c r="M67" s="7">
        <f>ROUND(L65/L66,5)</f>
        <v>2.1170000000000001E-2</v>
      </c>
    </row>
    <row r="68" spans="1:13" x14ac:dyDescent="0.2">
      <c r="A68" s="1">
        <f t="shared" si="17"/>
        <v>68</v>
      </c>
    </row>
    <row r="69" spans="1:13" x14ac:dyDescent="0.2">
      <c r="A69" s="1">
        <f t="shared" si="17"/>
        <v>69</v>
      </c>
      <c r="C69" t="s">
        <v>33</v>
      </c>
      <c r="I69" s="15">
        <v>2.776E-2</v>
      </c>
      <c r="M69" s="15">
        <v>2.776E-2</v>
      </c>
    </row>
    <row r="70" spans="1:13" x14ac:dyDescent="0.2">
      <c r="A70" s="1">
        <f t="shared" si="17"/>
        <v>70</v>
      </c>
    </row>
    <row r="71" spans="1:13" ht="15" thickBot="1" x14ac:dyDescent="0.25">
      <c r="A71" s="1">
        <f t="shared" si="17"/>
        <v>71</v>
      </c>
      <c r="C71" t="s">
        <v>57</v>
      </c>
      <c r="I71" s="14">
        <f>I67-I69</f>
        <v>-5.6399999999999992E-3</v>
      </c>
      <c r="M71" s="14">
        <f>M67-M69</f>
        <v>-6.5899999999999986E-3</v>
      </c>
    </row>
    <row r="72" spans="1:13" ht="15" thickTop="1" x14ac:dyDescent="0.2">
      <c r="A72" s="1">
        <f t="shared" si="17"/>
        <v>72</v>
      </c>
    </row>
    <row r="73" spans="1:13" x14ac:dyDescent="0.2">
      <c r="A73" s="1">
        <f t="shared" si="17"/>
        <v>73</v>
      </c>
      <c r="C73" t="s">
        <v>58</v>
      </c>
    </row>
    <row r="74" spans="1:13" x14ac:dyDescent="0.2">
      <c r="A74" s="1">
        <f t="shared" si="17"/>
        <v>74</v>
      </c>
      <c r="C74" t="s">
        <v>59</v>
      </c>
      <c r="H74" s="6">
        <v>452010</v>
      </c>
      <c r="L74" s="6">
        <v>883027</v>
      </c>
    </row>
    <row r="75" spans="1:13" x14ac:dyDescent="0.2">
      <c r="A75" s="1">
        <f t="shared" si="17"/>
        <v>75</v>
      </c>
      <c r="C75" t="s">
        <v>60</v>
      </c>
      <c r="H75" s="6">
        <f>-E36</f>
        <v>-4044</v>
      </c>
      <c r="L75" s="6">
        <f>-E36</f>
        <v>-4044</v>
      </c>
    </row>
    <row r="76" spans="1:13" x14ac:dyDescent="0.2">
      <c r="A76" s="1">
        <f t="shared" si="17"/>
        <v>76</v>
      </c>
      <c r="C76" t="s">
        <v>61</v>
      </c>
      <c r="H76" s="8">
        <f>-E37</f>
        <v>891</v>
      </c>
      <c r="L76" s="6">
        <f>-E37</f>
        <v>891</v>
      </c>
    </row>
    <row r="77" spans="1:13" ht="15" thickBot="1" x14ac:dyDescent="0.25">
      <c r="A77" s="1">
        <f t="shared" si="17"/>
        <v>77</v>
      </c>
      <c r="C77" t="s">
        <v>62</v>
      </c>
      <c r="H77" s="13">
        <f>SUM(H74:H76)</f>
        <v>448857</v>
      </c>
      <c r="L77" s="13">
        <f>SUM(L74:L76)</f>
        <v>879874</v>
      </c>
    </row>
    <row r="78" spans="1:13" ht="15" thickTop="1" x14ac:dyDescent="0.2">
      <c r="A78" s="1">
        <f t="shared" si="17"/>
        <v>78</v>
      </c>
    </row>
    <row r="79" spans="1:13" x14ac:dyDescent="0.2">
      <c r="A79" s="1">
        <f t="shared" si="17"/>
        <v>79</v>
      </c>
      <c r="C79" t="s">
        <v>63</v>
      </c>
    </row>
    <row r="80" spans="1:13" x14ac:dyDescent="0.2">
      <c r="A80" s="1">
        <f t="shared" si="17"/>
        <v>80</v>
      </c>
      <c r="C80" t="s">
        <v>54</v>
      </c>
      <c r="H80" s="6">
        <f>H65+H75+H76</f>
        <v>23168008</v>
      </c>
      <c r="L80" s="6">
        <f>L65+L75+L76</f>
        <v>18858296</v>
      </c>
    </row>
    <row r="81" spans="1:13" x14ac:dyDescent="0.2">
      <c r="A81" s="1">
        <f t="shared" si="17"/>
        <v>81</v>
      </c>
      <c r="C81" t="s">
        <v>55</v>
      </c>
      <c r="H81" s="3">
        <f>H66</f>
        <v>1047609440</v>
      </c>
      <c r="L81" s="3">
        <f>L66</f>
        <v>891044382</v>
      </c>
    </row>
    <row r="82" spans="1:13" x14ac:dyDescent="0.2">
      <c r="A82" s="1">
        <f t="shared" si="17"/>
        <v>82</v>
      </c>
      <c r="C82" t="s">
        <v>56</v>
      </c>
      <c r="I82" s="7">
        <f>ROUND(H80/H81,5)</f>
        <v>2.2120000000000001E-2</v>
      </c>
      <c r="M82" s="7">
        <f>ROUND(L80/L81,5)</f>
        <v>2.1160000000000002E-2</v>
      </c>
    </row>
    <row r="83" spans="1:13" x14ac:dyDescent="0.2">
      <c r="A83" s="1">
        <f t="shared" si="17"/>
        <v>83</v>
      </c>
    </row>
    <row r="84" spans="1:13" x14ac:dyDescent="0.2">
      <c r="A84" s="1">
        <f t="shared" si="17"/>
        <v>84</v>
      </c>
      <c r="C84" t="s">
        <v>33</v>
      </c>
      <c r="I84" s="15">
        <f>I69</f>
        <v>2.776E-2</v>
      </c>
      <c r="M84" s="15">
        <f>M69</f>
        <v>2.776E-2</v>
      </c>
    </row>
    <row r="85" spans="1:13" x14ac:dyDescent="0.2">
      <c r="A85" s="1">
        <f t="shared" si="17"/>
        <v>85</v>
      </c>
    </row>
    <row r="86" spans="1:13" ht="15" thickBot="1" x14ac:dyDescent="0.25">
      <c r="A86" s="1">
        <f t="shared" si="17"/>
        <v>86</v>
      </c>
      <c r="C86" t="s">
        <v>90</v>
      </c>
      <c r="I86" s="14">
        <f>I82-I84</f>
        <v>-5.6399999999999992E-3</v>
      </c>
      <c r="M86" s="14">
        <f>M82-M84</f>
        <v>-6.5999999999999982E-3</v>
      </c>
    </row>
    <row r="87" spans="1:13" ht="15" thickTop="1" x14ac:dyDescent="0.2">
      <c r="A87" s="1">
        <f t="shared" si="17"/>
        <v>87</v>
      </c>
    </row>
    <row r="88" spans="1:13" ht="15" x14ac:dyDescent="0.25">
      <c r="A88" s="1">
        <f t="shared" si="17"/>
        <v>88</v>
      </c>
      <c r="B88" s="2" t="s">
        <v>64</v>
      </c>
    </row>
    <row r="89" spans="1:13" x14ac:dyDescent="0.2">
      <c r="A89" s="1">
        <f t="shared" si="17"/>
        <v>89</v>
      </c>
    </row>
    <row r="90" spans="1:13" x14ac:dyDescent="0.2">
      <c r="A90" s="1">
        <f t="shared" si="17"/>
        <v>90</v>
      </c>
      <c r="C90" t="s">
        <v>53</v>
      </c>
    </row>
    <row r="91" spans="1:13" x14ac:dyDescent="0.2">
      <c r="A91" s="1">
        <f t="shared" si="17"/>
        <v>91</v>
      </c>
      <c r="C91" t="s">
        <v>66</v>
      </c>
      <c r="H91" s="6">
        <v>9632211</v>
      </c>
      <c r="L91" s="6">
        <v>10456753</v>
      </c>
    </row>
    <row r="92" spans="1:13" x14ac:dyDescent="0.2">
      <c r="A92" s="1">
        <f t="shared" si="17"/>
        <v>92</v>
      </c>
      <c r="C92" t="s">
        <v>65</v>
      </c>
      <c r="H92" s="6">
        <v>59681478</v>
      </c>
      <c r="L92" s="6">
        <v>59411327</v>
      </c>
    </row>
    <row r="93" spans="1:13" x14ac:dyDescent="0.2">
      <c r="A93" s="1">
        <f t="shared" si="17"/>
        <v>93</v>
      </c>
      <c r="L93" s="6"/>
    </row>
    <row r="94" spans="1:13" x14ac:dyDescent="0.2">
      <c r="A94" s="1">
        <f t="shared" si="17"/>
        <v>94</v>
      </c>
      <c r="C94" t="s">
        <v>67</v>
      </c>
      <c r="I94" s="9">
        <f>ROUND(H91/H92,4)</f>
        <v>0.16139999999999999</v>
      </c>
      <c r="L94" s="6"/>
      <c r="M94" s="9">
        <f>ROUND(L91/L92,4)</f>
        <v>0.17599999999999999</v>
      </c>
    </row>
    <row r="95" spans="1:13" x14ac:dyDescent="0.2">
      <c r="A95" s="1">
        <f t="shared" si="17"/>
        <v>95</v>
      </c>
      <c r="L95" s="6"/>
    </row>
    <row r="96" spans="1:13" x14ac:dyDescent="0.2">
      <c r="A96" s="1">
        <f t="shared" si="17"/>
        <v>96</v>
      </c>
      <c r="C96" t="s">
        <v>68</v>
      </c>
      <c r="L96" s="6"/>
    </row>
    <row r="97" spans="1:13" x14ac:dyDescent="0.2">
      <c r="A97" s="1">
        <f t="shared" si="17"/>
        <v>97</v>
      </c>
      <c r="C97" t="s">
        <v>66</v>
      </c>
      <c r="H97" s="6">
        <f>H91</f>
        <v>9632211</v>
      </c>
      <c r="L97" s="6">
        <f>L91</f>
        <v>10456753</v>
      </c>
    </row>
    <row r="98" spans="1:13" x14ac:dyDescent="0.2">
      <c r="A98" s="1">
        <f t="shared" si="17"/>
        <v>98</v>
      </c>
      <c r="C98" t="s">
        <v>69</v>
      </c>
      <c r="H98" s="8">
        <f>E44</f>
        <v>176</v>
      </c>
      <c r="L98" s="6">
        <f>I44</f>
        <v>188</v>
      </c>
    </row>
    <row r="99" spans="1:13" x14ac:dyDescent="0.2">
      <c r="A99" s="1">
        <f t="shared" si="17"/>
        <v>99</v>
      </c>
      <c r="C99" t="s">
        <v>70</v>
      </c>
      <c r="H99" s="6">
        <f>H97+H98</f>
        <v>9632387</v>
      </c>
      <c r="L99" s="6">
        <f>L97+L98</f>
        <v>10456941</v>
      </c>
    </row>
    <row r="100" spans="1:13" x14ac:dyDescent="0.2">
      <c r="A100" s="1">
        <f t="shared" si="17"/>
        <v>100</v>
      </c>
      <c r="C100" t="s">
        <v>65</v>
      </c>
      <c r="H100" s="6">
        <f>H92</f>
        <v>59681478</v>
      </c>
      <c r="L100" s="6">
        <f>L92</f>
        <v>59411327</v>
      </c>
    </row>
    <row r="101" spans="1:13" x14ac:dyDescent="0.2">
      <c r="A101" s="1">
        <f t="shared" si="17"/>
        <v>101</v>
      </c>
    </row>
    <row r="102" spans="1:13" x14ac:dyDescent="0.2">
      <c r="A102" s="1">
        <f t="shared" si="17"/>
        <v>102</v>
      </c>
      <c r="C102" t="s">
        <v>67</v>
      </c>
      <c r="I102" s="9">
        <f>ROUND(H99/H100,4)</f>
        <v>0.16139999999999999</v>
      </c>
      <c r="M102" s="9">
        <f>ROUND(L99/L100,4)</f>
        <v>0.17599999999999999</v>
      </c>
    </row>
    <row r="103" spans="1:13" x14ac:dyDescent="0.2">
      <c r="A103" s="1">
        <f t="shared" si="17"/>
        <v>103</v>
      </c>
    </row>
  </sheetData>
  <mergeCells count="3">
    <mergeCell ref="G13:I13"/>
    <mergeCell ref="C13:E13"/>
    <mergeCell ref="K13:M1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="80" zoomScaleNormal="80" workbookViewId="0">
      <selection activeCell="B3" sqref="B3"/>
    </sheetView>
  </sheetViews>
  <sheetFormatPr defaultColWidth="15.625" defaultRowHeight="14.25" x14ac:dyDescent="0.2"/>
  <cols>
    <col min="1" max="1" width="4.625" customWidth="1"/>
    <col min="2" max="2" width="37.625" customWidth="1"/>
    <col min="6" max="6" width="3.625" customWidth="1"/>
    <col min="10" max="10" width="3.625" customWidth="1"/>
  </cols>
  <sheetData>
    <row r="1" spans="1:13" x14ac:dyDescent="0.2">
      <c r="A1" s="1">
        <v>1</v>
      </c>
      <c r="B1" t="s">
        <v>0</v>
      </c>
    </row>
    <row r="2" spans="1:13" x14ac:dyDescent="0.2">
      <c r="A2" s="1">
        <f>A1+1</f>
        <v>2</v>
      </c>
      <c r="B2" t="s">
        <v>1</v>
      </c>
    </row>
    <row r="3" spans="1:13" x14ac:dyDescent="0.2">
      <c r="A3" s="1">
        <f t="shared" ref="A3:A65" si="0">A2+1</f>
        <v>3</v>
      </c>
    </row>
    <row r="4" spans="1:13" ht="15" x14ac:dyDescent="0.25">
      <c r="A4" s="1">
        <f t="shared" si="0"/>
        <v>4</v>
      </c>
      <c r="B4" s="2" t="s">
        <v>2</v>
      </c>
    </row>
    <row r="5" spans="1:13" x14ac:dyDescent="0.2">
      <c r="A5" s="1">
        <f t="shared" si="0"/>
        <v>5</v>
      </c>
    </row>
    <row r="6" spans="1:13" x14ac:dyDescent="0.2">
      <c r="A6" s="1">
        <f t="shared" si="0"/>
        <v>6</v>
      </c>
      <c r="B6" t="s">
        <v>6</v>
      </c>
    </row>
    <row r="7" spans="1:13" x14ac:dyDescent="0.2">
      <c r="A7" s="1">
        <f t="shared" si="0"/>
        <v>7</v>
      </c>
      <c r="B7" t="s">
        <v>8</v>
      </c>
      <c r="C7" s="3">
        <v>650</v>
      </c>
      <c r="D7" t="s">
        <v>13</v>
      </c>
    </row>
    <row r="8" spans="1:13" x14ac:dyDescent="0.2">
      <c r="A8" s="1">
        <f t="shared" si="0"/>
        <v>8</v>
      </c>
      <c r="B8" t="s">
        <v>71</v>
      </c>
      <c r="C8" s="16">
        <v>1</v>
      </c>
    </row>
    <row r="9" spans="1:13" x14ac:dyDescent="0.2">
      <c r="A9" s="1">
        <f t="shared" si="0"/>
        <v>9</v>
      </c>
      <c r="B9" t="s">
        <v>10</v>
      </c>
      <c r="C9" s="3">
        <v>392000</v>
      </c>
      <c r="D9" t="s">
        <v>14</v>
      </c>
    </row>
    <row r="10" spans="1:13" x14ac:dyDescent="0.2">
      <c r="A10" s="1">
        <f t="shared" si="0"/>
        <v>10</v>
      </c>
      <c r="B10" t="s">
        <v>11</v>
      </c>
      <c r="C10" s="3">
        <v>145667</v>
      </c>
      <c r="D10" t="s">
        <v>14</v>
      </c>
    </row>
    <row r="11" spans="1:13" x14ac:dyDescent="0.2">
      <c r="A11" s="1">
        <f t="shared" si="0"/>
        <v>11</v>
      </c>
      <c r="B11" t="s">
        <v>72</v>
      </c>
      <c r="C11" s="17">
        <v>5.3560000000000003E-2</v>
      </c>
    </row>
    <row r="12" spans="1:13" x14ac:dyDescent="0.2">
      <c r="A12" s="1">
        <f t="shared" si="0"/>
        <v>12</v>
      </c>
    </row>
    <row r="13" spans="1:13" x14ac:dyDescent="0.2">
      <c r="A13" s="1">
        <f t="shared" si="0"/>
        <v>13</v>
      </c>
      <c r="C13" s="21" t="s">
        <v>15</v>
      </c>
      <c r="D13" s="22"/>
      <c r="E13" s="23"/>
      <c r="G13" s="21" t="s">
        <v>19</v>
      </c>
      <c r="H13" s="22"/>
      <c r="I13" s="23"/>
      <c r="K13" s="21" t="s">
        <v>20</v>
      </c>
      <c r="L13" s="22"/>
      <c r="M13" s="23"/>
    </row>
    <row r="14" spans="1:13" ht="15" thickBot="1" x14ac:dyDescent="0.25">
      <c r="A14" s="1">
        <f t="shared" si="0"/>
        <v>14</v>
      </c>
      <c r="C14" s="4" t="s">
        <v>16</v>
      </c>
      <c r="D14" s="4" t="s">
        <v>17</v>
      </c>
      <c r="E14" s="4" t="s">
        <v>18</v>
      </c>
      <c r="G14" s="4" t="s">
        <v>16</v>
      </c>
      <c r="H14" s="4" t="s">
        <v>17</v>
      </c>
      <c r="I14" s="4" t="s">
        <v>18</v>
      </c>
      <c r="K14" s="4" t="s">
        <v>16</v>
      </c>
      <c r="L14" s="4" t="s">
        <v>17</v>
      </c>
      <c r="M14" s="4" t="s">
        <v>18</v>
      </c>
    </row>
    <row r="15" spans="1:13" ht="15" x14ac:dyDescent="0.25">
      <c r="A15" s="1">
        <f t="shared" si="0"/>
        <v>15</v>
      </c>
      <c r="B15" s="2" t="s">
        <v>21</v>
      </c>
    </row>
    <row r="16" spans="1:13" x14ac:dyDescent="0.2">
      <c r="A16" s="1">
        <f t="shared" si="0"/>
        <v>16</v>
      </c>
      <c r="B16" t="s">
        <v>73</v>
      </c>
      <c r="D16" s="5">
        <v>93.28</v>
      </c>
      <c r="E16" s="6">
        <f>D16</f>
        <v>93.28</v>
      </c>
      <c r="H16" s="5">
        <f>D16</f>
        <v>93.28</v>
      </c>
      <c r="I16" s="6">
        <f>H16</f>
        <v>93.28</v>
      </c>
      <c r="L16" s="5">
        <f>H16</f>
        <v>93.28</v>
      </c>
      <c r="M16" s="6">
        <f>L16</f>
        <v>93.28</v>
      </c>
    </row>
    <row r="17" spans="1:13" x14ac:dyDescent="0.2">
      <c r="A17" s="1">
        <f t="shared" si="0"/>
        <v>17</v>
      </c>
      <c r="D17" s="5"/>
      <c r="E17" s="6"/>
      <c r="I17" s="6"/>
      <c r="M17" s="6"/>
    </row>
    <row r="18" spans="1:13" x14ac:dyDescent="0.2">
      <c r="A18" s="1">
        <f t="shared" si="0"/>
        <v>18</v>
      </c>
      <c r="B18" t="s">
        <v>22</v>
      </c>
      <c r="C18" s="3">
        <f>C7</f>
        <v>650</v>
      </c>
      <c r="D18" s="5">
        <v>6.27</v>
      </c>
      <c r="E18" s="6">
        <f>ROUND(C18*D18,0)</f>
        <v>4076</v>
      </c>
      <c r="G18" s="3">
        <f>C18</f>
        <v>650</v>
      </c>
      <c r="H18" s="5">
        <f>D18</f>
        <v>6.27</v>
      </c>
      <c r="I18" s="6">
        <f>ROUND(G18*H18,0)</f>
        <v>4076</v>
      </c>
      <c r="K18" s="3">
        <f>G18</f>
        <v>650</v>
      </c>
      <c r="L18" s="5">
        <f>H18</f>
        <v>6.27</v>
      </c>
      <c r="M18" s="6">
        <f>ROUND(K18*L18,0)</f>
        <v>4076</v>
      </c>
    </row>
    <row r="19" spans="1:13" x14ac:dyDescent="0.2">
      <c r="A19" s="1">
        <f t="shared" si="0"/>
        <v>19</v>
      </c>
      <c r="C19" s="3"/>
      <c r="E19" s="6"/>
      <c r="I19" s="6"/>
      <c r="M19" s="6"/>
    </row>
    <row r="20" spans="1:13" x14ac:dyDescent="0.2">
      <c r="A20" s="1">
        <f t="shared" si="0"/>
        <v>20</v>
      </c>
      <c r="B20" t="s">
        <v>74</v>
      </c>
      <c r="C20" s="3">
        <f>ROUND(C9*(1-C11),0)</f>
        <v>371004</v>
      </c>
      <c r="D20" s="7">
        <v>5.2569999999999999E-2</v>
      </c>
      <c r="E20" s="6">
        <f>ROUND(C20*D20,0)</f>
        <v>19504</v>
      </c>
      <c r="G20" s="3">
        <f>C20</f>
        <v>371004</v>
      </c>
      <c r="H20" s="7">
        <f>D20</f>
        <v>5.2569999999999999E-2</v>
      </c>
      <c r="I20" s="6">
        <f>ROUND(G20*H20,0)</f>
        <v>19504</v>
      </c>
      <c r="K20" s="3">
        <f>G20</f>
        <v>371004</v>
      </c>
      <c r="L20" s="7">
        <f>H20</f>
        <v>5.2569999999999999E-2</v>
      </c>
      <c r="M20" s="6">
        <f>ROUND(K20*L20,0)</f>
        <v>19504</v>
      </c>
    </row>
    <row r="21" spans="1:13" x14ac:dyDescent="0.2">
      <c r="A21" s="1">
        <f t="shared" si="0"/>
        <v>21</v>
      </c>
      <c r="C21" s="3"/>
      <c r="D21" s="7"/>
      <c r="E21" s="6"/>
      <c r="I21" s="6"/>
      <c r="M21" s="6"/>
    </row>
    <row r="22" spans="1:13" x14ac:dyDescent="0.2">
      <c r="A22" s="1">
        <f t="shared" si="0"/>
        <v>22</v>
      </c>
      <c r="B22" t="s">
        <v>26</v>
      </c>
      <c r="C22" s="3">
        <f>C20</f>
        <v>371004</v>
      </c>
      <c r="D22" s="7">
        <f>E65</f>
        <v>-6.4479999999999997E-3</v>
      </c>
      <c r="E22" s="8">
        <f>ROUND(C22*D22,0)</f>
        <v>-2392</v>
      </c>
      <c r="G22" s="3">
        <f>C22</f>
        <v>371004</v>
      </c>
      <c r="H22" s="7">
        <f>I65</f>
        <v>-5.9419999999999994E-3</v>
      </c>
      <c r="I22" s="8">
        <f>ROUND(G22*H22,0)</f>
        <v>-2205</v>
      </c>
      <c r="K22" s="3">
        <f>G22</f>
        <v>371004</v>
      </c>
      <c r="L22" s="7">
        <f>M65</f>
        <v>-6.9529999999999982E-3</v>
      </c>
      <c r="M22" s="8">
        <f>ROUND(K22*L22,0)</f>
        <v>-2580</v>
      </c>
    </row>
    <row r="23" spans="1:13" x14ac:dyDescent="0.2">
      <c r="A23" s="1">
        <f t="shared" si="0"/>
        <v>23</v>
      </c>
      <c r="E23" s="6"/>
      <c r="I23" s="6"/>
      <c r="M23" s="6"/>
    </row>
    <row r="24" spans="1:13" x14ac:dyDescent="0.2">
      <c r="A24" s="1">
        <f t="shared" si="0"/>
        <v>24</v>
      </c>
      <c r="B24" t="s">
        <v>27</v>
      </c>
      <c r="E24" s="6">
        <f>SUM(E16:E22)</f>
        <v>21281.279999999999</v>
      </c>
      <c r="I24" s="6">
        <f>SUM(I16:I22)</f>
        <v>21468.28</v>
      </c>
      <c r="M24" s="6">
        <f>SUM(M16:M22)</f>
        <v>21093.279999999999</v>
      </c>
    </row>
    <row r="25" spans="1:13" x14ac:dyDescent="0.2">
      <c r="A25" s="1">
        <f t="shared" si="0"/>
        <v>25</v>
      </c>
      <c r="E25" s="6"/>
      <c r="I25" s="6"/>
      <c r="M25" s="6"/>
    </row>
    <row r="26" spans="1:13" x14ac:dyDescent="0.2">
      <c r="A26" s="1">
        <f t="shared" si="0"/>
        <v>26</v>
      </c>
      <c r="B26" t="s">
        <v>28</v>
      </c>
      <c r="D26" s="9">
        <f>E79</f>
        <v>8.5999999999999993E-2</v>
      </c>
      <c r="E26" s="8">
        <f>ROUND(E24*D26,0)</f>
        <v>1830</v>
      </c>
      <c r="H26" s="9">
        <f>I79</f>
        <v>8.9800000000000005E-2</v>
      </c>
      <c r="I26" s="8">
        <f>ROUND(I24*H26,0)</f>
        <v>1928</v>
      </c>
      <c r="L26" s="9">
        <f>M79</f>
        <v>9.8299999999999998E-2</v>
      </c>
      <c r="M26" s="8">
        <f>ROUND(M24*L26,0)</f>
        <v>2073</v>
      </c>
    </row>
    <row r="27" spans="1:13" x14ac:dyDescent="0.2">
      <c r="A27" s="1">
        <f t="shared" si="0"/>
        <v>27</v>
      </c>
      <c r="E27" s="6"/>
      <c r="I27" s="6"/>
      <c r="M27" s="6"/>
    </row>
    <row r="28" spans="1:13" ht="15" thickBot="1" x14ac:dyDescent="0.25">
      <c r="A28" s="1">
        <f t="shared" si="0"/>
        <v>28</v>
      </c>
      <c r="B28" t="s">
        <v>29</v>
      </c>
      <c r="E28" s="10">
        <f>E24+E26</f>
        <v>23111.279999999999</v>
      </c>
      <c r="I28" s="10">
        <f>I24+I26</f>
        <v>23396.28</v>
      </c>
      <c r="M28" s="10">
        <f>M24+M26</f>
        <v>23166.28</v>
      </c>
    </row>
    <row r="29" spans="1:13" ht="15" thickTop="1" x14ac:dyDescent="0.2">
      <c r="A29" s="1">
        <f t="shared" si="0"/>
        <v>29</v>
      </c>
      <c r="E29" s="6"/>
    </row>
    <row r="30" spans="1:13" x14ac:dyDescent="0.2">
      <c r="A30" s="1">
        <f t="shared" si="0"/>
        <v>30</v>
      </c>
      <c r="E30" s="6"/>
    </row>
    <row r="31" spans="1:13" ht="15" x14ac:dyDescent="0.25">
      <c r="A31" s="1">
        <f t="shared" si="0"/>
        <v>31</v>
      </c>
      <c r="B31" s="2" t="s">
        <v>30</v>
      </c>
      <c r="E31" s="6"/>
    </row>
    <row r="32" spans="1:13" x14ac:dyDescent="0.2">
      <c r="A32" s="1">
        <f t="shared" si="0"/>
        <v>32</v>
      </c>
      <c r="E32" s="6"/>
    </row>
    <row r="33" spans="1:13" x14ac:dyDescent="0.2">
      <c r="A33" s="1">
        <f t="shared" si="0"/>
        <v>33</v>
      </c>
      <c r="B33" t="s">
        <v>31</v>
      </c>
      <c r="C33" s="3">
        <f>EKPC!C33</f>
        <v>145666.66666666666</v>
      </c>
      <c r="D33" s="7">
        <f>EKPC!D33</f>
        <v>7.3286000000000004E-2</v>
      </c>
      <c r="E33" s="6">
        <f>EKPC!E33</f>
        <v>10675</v>
      </c>
      <c r="G33" s="3">
        <f>EKPC!G33</f>
        <v>145666.66666666666</v>
      </c>
      <c r="H33" s="7">
        <f>EKPC!H33</f>
        <v>7.3286000000000004E-2</v>
      </c>
      <c r="I33" s="6">
        <f>EKPC!I33</f>
        <v>10675</v>
      </c>
      <c r="K33" s="3">
        <f>EKPC!K33</f>
        <v>145666.66666666666</v>
      </c>
      <c r="L33" s="7">
        <f>EKPC!L33</f>
        <v>7.3286000000000004E-2</v>
      </c>
      <c r="M33" s="6">
        <f>EKPC!M33</f>
        <v>10675</v>
      </c>
    </row>
    <row r="34" spans="1:13" x14ac:dyDescent="0.2">
      <c r="A34" s="1">
        <f t="shared" si="0"/>
        <v>34</v>
      </c>
      <c r="E34" s="6"/>
      <c r="I34" s="6"/>
      <c r="M34" s="6"/>
    </row>
    <row r="35" spans="1:13" x14ac:dyDescent="0.2">
      <c r="A35" s="1">
        <f t="shared" si="0"/>
        <v>35</v>
      </c>
      <c r="B35" t="s">
        <v>32</v>
      </c>
      <c r="E35" s="6"/>
      <c r="I35" s="6"/>
      <c r="M35" s="6"/>
    </row>
    <row r="36" spans="1:13" x14ac:dyDescent="0.2">
      <c r="A36" s="1">
        <f t="shared" si="0"/>
        <v>36</v>
      </c>
      <c r="B36" t="s">
        <v>33</v>
      </c>
      <c r="C36" s="3">
        <f>EKPC!C36</f>
        <v>145666.66666666666</v>
      </c>
      <c r="D36" s="7">
        <f>EKPC!D36</f>
        <v>2.776E-2</v>
      </c>
      <c r="E36" s="6">
        <f>EKPC!E36</f>
        <v>4044</v>
      </c>
      <c r="G36" s="3">
        <f>EKPC!G36</f>
        <v>145666.66666666666</v>
      </c>
      <c r="H36" s="7">
        <f>EKPC!H36</f>
        <v>2.776E-2</v>
      </c>
      <c r="I36" s="6">
        <f>EKPC!I36</f>
        <v>4044</v>
      </c>
      <c r="K36" s="3">
        <f>EKPC!K36</f>
        <v>145666.66666666666</v>
      </c>
      <c r="L36" s="7">
        <f>EKPC!L36</f>
        <v>2.776E-2</v>
      </c>
      <c r="M36" s="6">
        <f>EKPC!M36</f>
        <v>4044</v>
      </c>
    </row>
    <row r="37" spans="1:13" x14ac:dyDescent="0.2">
      <c r="A37" s="1">
        <f t="shared" si="0"/>
        <v>37</v>
      </c>
      <c r="B37" t="s">
        <v>34</v>
      </c>
      <c r="C37" s="3">
        <f>EKPC!C37</f>
        <v>145666.66666666666</v>
      </c>
      <c r="D37" s="7">
        <f>EKPC!D37</f>
        <v>-6.1199999999999996E-3</v>
      </c>
      <c r="E37" s="8">
        <f>EKPC!E37</f>
        <v>-891</v>
      </c>
      <c r="G37" s="3">
        <f>EKPC!G37</f>
        <v>145666.66666666666</v>
      </c>
      <c r="H37" s="7">
        <f>EKPC!H37</f>
        <v>-5.6399999999999992E-3</v>
      </c>
      <c r="I37" s="8">
        <f>EKPC!I37</f>
        <v>-822</v>
      </c>
      <c r="K37" s="3">
        <f>EKPC!K37</f>
        <v>145666.66666666666</v>
      </c>
      <c r="L37" s="7">
        <f>EKPC!L37</f>
        <v>-6.5999999999999982E-3</v>
      </c>
      <c r="M37" s="8">
        <f>EKPC!M37</f>
        <v>-961</v>
      </c>
    </row>
    <row r="38" spans="1:13" x14ac:dyDescent="0.2">
      <c r="A38" s="1">
        <f t="shared" si="0"/>
        <v>38</v>
      </c>
      <c r="B38" t="s">
        <v>35</v>
      </c>
      <c r="E38" s="11">
        <f>EKPC!E38</f>
        <v>3153</v>
      </c>
      <c r="I38" s="11">
        <f>EKPC!I38</f>
        <v>3222</v>
      </c>
      <c r="M38" s="11">
        <f>EKPC!M38</f>
        <v>3083</v>
      </c>
    </row>
    <row r="39" spans="1:13" x14ac:dyDescent="0.2">
      <c r="A39" s="1">
        <f t="shared" si="0"/>
        <v>39</v>
      </c>
      <c r="E39" s="6"/>
      <c r="I39" s="6"/>
      <c r="M39" s="6"/>
    </row>
    <row r="40" spans="1:13" x14ac:dyDescent="0.2">
      <c r="A40" s="1">
        <f t="shared" si="0"/>
        <v>40</v>
      </c>
      <c r="B40" t="s">
        <v>36</v>
      </c>
      <c r="E40" s="6"/>
      <c r="I40" s="6"/>
      <c r="M40" s="6"/>
    </row>
    <row r="41" spans="1:13" x14ac:dyDescent="0.2">
      <c r="A41" s="1">
        <f t="shared" si="0"/>
        <v>41</v>
      </c>
      <c r="B41" t="s">
        <v>37</v>
      </c>
      <c r="E41" s="6"/>
      <c r="I41" s="6"/>
      <c r="M41" s="6"/>
    </row>
    <row r="42" spans="1:13" x14ac:dyDescent="0.2">
      <c r="A42" s="1">
        <f t="shared" si="0"/>
        <v>42</v>
      </c>
      <c r="B42" t="s">
        <v>38</v>
      </c>
      <c r="D42" s="9">
        <f>EKPC!D42</f>
        <v>0.15490000000000001</v>
      </c>
      <c r="E42" s="6">
        <f>EKPC!E42</f>
        <v>488</v>
      </c>
      <c r="H42" s="9">
        <f>EKPC!H42</f>
        <v>0.16139999999999999</v>
      </c>
      <c r="I42" s="6">
        <f>EKPC!I42</f>
        <v>520</v>
      </c>
      <c r="L42" s="9">
        <f>EKPC!L42</f>
        <v>0.17599999999999999</v>
      </c>
      <c r="M42" s="6">
        <f>EKPC!M42</f>
        <v>543</v>
      </c>
    </row>
    <row r="43" spans="1:13" x14ac:dyDescent="0.2">
      <c r="A43" s="1">
        <f t="shared" si="0"/>
        <v>43</v>
      </c>
      <c r="B43" t="s">
        <v>39</v>
      </c>
      <c r="D43" s="9">
        <f>EKPC!D43</f>
        <v>9.8799999999999999E-2</v>
      </c>
      <c r="E43" s="8">
        <f>EKPC!E43</f>
        <v>-312</v>
      </c>
      <c r="H43" s="9">
        <f>EKPC!H43</f>
        <v>0.10290000000000001</v>
      </c>
      <c r="I43" s="8">
        <f>EKPC!I43</f>
        <v>-332</v>
      </c>
      <c r="L43" s="9">
        <f>EKPC!L43</f>
        <v>0.11219999999999999</v>
      </c>
      <c r="M43" s="8">
        <f>EKPC!M43</f>
        <v>-346</v>
      </c>
    </row>
    <row r="44" spans="1:13" x14ac:dyDescent="0.2">
      <c r="A44" s="1">
        <f t="shared" si="0"/>
        <v>44</v>
      </c>
      <c r="B44" t="s">
        <v>40</v>
      </c>
      <c r="E44" s="11">
        <f>EKPC!E44</f>
        <v>176</v>
      </c>
      <c r="I44" s="11">
        <f>EKPC!I44</f>
        <v>188</v>
      </c>
      <c r="M44" s="11">
        <f>EKPC!M44</f>
        <v>197</v>
      </c>
    </row>
    <row r="45" spans="1:13" x14ac:dyDescent="0.2">
      <c r="A45" s="1">
        <f t="shared" si="0"/>
        <v>45</v>
      </c>
      <c r="E45" s="6"/>
      <c r="I45" s="6"/>
      <c r="M45" s="6"/>
    </row>
    <row r="46" spans="1:13" x14ac:dyDescent="0.2">
      <c r="A46" s="1">
        <f t="shared" si="0"/>
        <v>46</v>
      </c>
      <c r="B46" t="s">
        <v>41</v>
      </c>
      <c r="C46" s="3">
        <f>EKPC!C46</f>
        <v>18.25</v>
      </c>
      <c r="D46" s="6">
        <f>EKPC!D46</f>
        <v>130.62</v>
      </c>
      <c r="E46" s="8">
        <f>EKPC!E46</f>
        <v>2384</v>
      </c>
      <c r="G46" s="3">
        <f>EKPC!G46</f>
        <v>18.25</v>
      </c>
      <c r="H46" s="6">
        <f>EKPC!H46</f>
        <v>130.62</v>
      </c>
      <c r="I46" s="8">
        <f>EKPC!I46</f>
        <v>2384</v>
      </c>
      <c r="K46" s="3">
        <f>EKPC!K46</f>
        <v>18.25</v>
      </c>
      <c r="L46" s="6">
        <f>EKPC!L46</f>
        <v>130.62</v>
      </c>
      <c r="M46" s="8">
        <f>EKPC!M46</f>
        <v>2384</v>
      </c>
    </row>
    <row r="47" spans="1:13" x14ac:dyDescent="0.2">
      <c r="A47" s="1">
        <f t="shared" si="0"/>
        <v>47</v>
      </c>
      <c r="E47" s="6"/>
      <c r="I47" s="6"/>
      <c r="M47" s="6"/>
    </row>
    <row r="48" spans="1:13" x14ac:dyDescent="0.2">
      <c r="A48" s="1">
        <f t="shared" si="0"/>
        <v>48</v>
      </c>
      <c r="B48" t="s">
        <v>42</v>
      </c>
      <c r="E48" s="6"/>
      <c r="I48" s="6"/>
      <c r="M48" s="6"/>
    </row>
    <row r="49" spans="1:13" x14ac:dyDescent="0.2">
      <c r="A49" s="1">
        <f t="shared" si="0"/>
        <v>49</v>
      </c>
      <c r="B49" t="s">
        <v>43</v>
      </c>
      <c r="E49" s="20">
        <f>E28</f>
        <v>23111.279999999999</v>
      </c>
      <c r="I49" s="20">
        <f>I28</f>
        <v>23396.28</v>
      </c>
      <c r="M49" s="20">
        <f>M28</f>
        <v>23166.28</v>
      </c>
    </row>
    <row r="50" spans="1:13" x14ac:dyDescent="0.2">
      <c r="A50" s="1">
        <f t="shared" si="0"/>
        <v>50</v>
      </c>
      <c r="B50" t="s">
        <v>44</v>
      </c>
      <c r="E50" s="20">
        <f>EKPC!E50</f>
        <v>10675</v>
      </c>
      <c r="I50" s="20">
        <f>EKPC!I50</f>
        <v>10675</v>
      </c>
      <c r="M50" s="20">
        <f>EKPC!M50</f>
        <v>10675</v>
      </c>
    </row>
    <row r="51" spans="1:13" x14ac:dyDescent="0.2">
      <c r="A51" s="1">
        <f t="shared" si="0"/>
        <v>51</v>
      </c>
      <c r="B51" t="s">
        <v>45</v>
      </c>
      <c r="E51" s="20">
        <f>EKPC!E51</f>
        <v>-3153</v>
      </c>
      <c r="I51" s="20">
        <f>EKPC!I51</f>
        <v>-3222</v>
      </c>
      <c r="M51" s="20">
        <f>EKPC!M51</f>
        <v>-3083</v>
      </c>
    </row>
    <row r="52" spans="1:13" x14ac:dyDescent="0.2">
      <c r="A52" s="1">
        <f t="shared" si="0"/>
        <v>52</v>
      </c>
      <c r="B52" t="s">
        <v>46</v>
      </c>
      <c r="E52" s="20">
        <f>EKPC!E52</f>
        <v>-176</v>
      </c>
      <c r="I52" s="20">
        <f>EKPC!I52</f>
        <v>-188</v>
      </c>
      <c r="M52" s="20">
        <f>EKPC!M52</f>
        <v>-197</v>
      </c>
    </row>
    <row r="53" spans="1:13" x14ac:dyDescent="0.2">
      <c r="A53" s="1">
        <f t="shared" si="0"/>
        <v>53</v>
      </c>
      <c r="B53" t="s">
        <v>47</v>
      </c>
      <c r="E53" s="8">
        <f>EKPC!E53</f>
        <v>-2384</v>
      </c>
      <c r="I53" s="8">
        <f>EKPC!I53</f>
        <v>-2384</v>
      </c>
      <c r="M53" s="8">
        <f>EKPC!M53</f>
        <v>-2384</v>
      </c>
    </row>
    <row r="54" spans="1:13" x14ac:dyDescent="0.2">
      <c r="A54" s="1">
        <f t="shared" si="0"/>
        <v>54</v>
      </c>
      <c r="E54" s="6"/>
      <c r="I54" s="6"/>
      <c r="M54" s="6"/>
    </row>
    <row r="55" spans="1:13" ht="15" thickBot="1" x14ac:dyDescent="0.25">
      <c r="A55" s="1">
        <f t="shared" si="0"/>
        <v>55</v>
      </c>
      <c r="B55" t="s">
        <v>48</v>
      </c>
      <c r="E55" s="10">
        <f>SUM(E49:E53)</f>
        <v>28073.279999999999</v>
      </c>
      <c r="I55" s="10">
        <f>SUM(I49:I53)</f>
        <v>28277.279999999999</v>
      </c>
      <c r="M55" s="10">
        <f>SUM(M49:M53)</f>
        <v>28177.279999999999</v>
      </c>
    </row>
    <row r="56" spans="1:13" ht="15" thickTop="1" x14ac:dyDescent="0.2">
      <c r="A56" s="1">
        <f t="shared" si="0"/>
        <v>56</v>
      </c>
      <c r="E56" s="6"/>
      <c r="I56" s="6"/>
      <c r="M56" s="6"/>
    </row>
    <row r="57" spans="1:13" x14ac:dyDescent="0.2">
      <c r="A57" s="1">
        <f t="shared" si="0"/>
        <v>57</v>
      </c>
      <c r="B57" t="s">
        <v>49</v>
      </c>
      <c r="E57" s="20">
        <f>E28</f>
        <v>23111.279999999999</v>
      </c>
      <c r="I57" s="20">
        <f>I28</f>
        <v>23396.28</v>
      </c>
      <c r="M57" s="20">
        <f>M28</f>
        <v>23166.28</v>
      </c>
    </row>
    <row r="58" spans="1:13" x14ac:dyDescent="0.2">
      <c r="A58" s="1">
        <f t="shared" si="0"/>
        <v>58</v>
      </c>
      <c r="B58" t="s">
        <v>50</v>
      </c>
      <c r="E58" s="8">
        <f>E55</f>
        <v>28073.279999999999</v>
      </c>
      <c r="I58" s="8">
        <f>I55</f>
        <v>28277.279999999999</v>
      </c>
      <c r="M58" s="8">
        <f>M55</f>
        <v>28177.279999999999</v>
      </c>
    </row>
    <row r="59" spans="1:13" ht="15" thickBot="1" x14ac:dyDescent="0.25">
      <c r="A59" s="1">
        <f t="shared" si="0"/>
        <v>59</v>
      </c>
      <c r="B59" t="s">
        <v>51</v>
      </c>
      <c r="E59" s="13">
        <f>E58-E57</f>
        <v>4962</v>
      </c>
      <c r="I59" s="13">
        <f>I58-I57</f>
        <v>4881</v>
      </c>
      <c r="M59" s="13">
        <f>M58-M57</f>
        <v>5011</v>
      </c>
    </row>
    <row r="60" spans="1:13" ht="15" thickTop="1" x14ac:dyDescent="0.2">
      <c r="A60" s="1">
        <f t="shared" si="0"/>
        <v>60</v>
      </c>
      <c r="E60" s="6"/>
    </row>
    <row r="61" spans="1:13" x14ac:dyDescent="0.2">
      <c r="A61" s="1">
        <f t="shared" si="0"/>
        <v>61</v>
      </c>
    </row>
    <row r="62" spans="1:13" ht="15" x14ac:dyDescent="0.25">
      <c r="A62" s="1">
        <f t="shared" si="0"/>
        <v>62</v>
      </c>
      <c r="B62" s="2" t="s">
        <v>75</v>
      </c>
    </row>
    <row r="63" spans="1:13" x14ac:dyDescent="0.2">
      <c r="A63" s="1">
        <f t="shared" si="0"/>
        <v>63</v>
      </c>
      <c r="B63" t="s">
        <v>76</v>
      </c>
      <c r="E63" s="7">
        <f>EKPC!D22</f>
        <v>-6.1199999999999996E-3</v>
      </c>
      <c r="I63" s="7">
        <f>EKPC!H22</f>
        <v>-5.6399999999999992E-3</v>
      </c>
      <c r="M63" s="7">
        <f>EKPC!L22</f>
        <v>-6.5999999999999982E-3</v>
      </c>
    </row>
    <row r="64" spans="1:13" x14ac:dyDescent="0.2">
      <c r="A64" s="1">
        <f t="shared" si="0"/>
        <v>64</v>
      </c>
      <c r="B64" t="s">
        <v>77</v>
      </c>
      <c r="D64" s="17">
        <f>C11</f>
        <v>5.3560000000000003E-2</v>
      </c>
      <c r="E64" s="15">
        <f>ROUND(E63*D64,6)</f>
        <v>-3.28E-4</v>
      </c>
      <c r="H64" s="17">
        <f>D64</f>
        <v>5.3560000000000003E-2</v>
      </c>
      <c r="I64" s="15">
        <f>ROUND(I63*H64,6)</f>
        <v>-3.0200000000000002E-4</v>
      </c>
      <c r="L64" s="17">
        <f>H64</f>
        <v>5.3560000000000003E-2</v>
      </c>
      <c r="M64" s="15">
        <f>ROUND(M63*L64,6)</f>
        <v>-3.5300000000000002E-4</v>
      </c>
    </row>
    <row r="65" spans="1:13" ht="15" thickBot="1" x14ac:dyDescent="0.25">
      <c r="A65" s="1">
        <f t="shared" si="0"/>
        <v>65</v>
      </c>
      <c r="B65" t="s">
        <v>78</v>
      </c>
      <c r="E65" s="18">
        <f>E63+E64</f>
        <v>-6.4479999999999997E-3</v>
      </c>
      <c r="I65" s="18">
        <f>I63+I64</f>
        <v>-5.9419999999999994E-3</v>
      </c>
      <c r="M65" s="18">
        <f>M63+M64</f>
        <v>-6.9529999999999982E-3</v>
      </c>
    </row>
    <row r="66" spans="1:13" ht="15" thickTop="1" x14ac:dyDescent="0.2">
      <c r="A66" s="1">
        <f t="shared" ref="A66:A81" si="1">A65+1</f>
        <v>66</v>
      </c>
    </row>
    <row r="67" spans="1:13" x14ac:dyDescent="0.2">
      <c r="A67" s="1">
        <f t="shared" si="1"/>
        <v>67</v>
      </c>
      <c r="B67" t="s">
        <v>79</v>
      </c>
    </row>
    <row r="68" spans="1:13" x14ac:dyDescent="0.2">
      <c r="A68" s="1">
        <f t="shared" si="1"/>
        <v>68</v>
      </c>
    </row>
    <row r="69" spans="1:13" x14ac:dyDescent="0.2">
      <c r="A69" s="1">
        <f t="shared" si="1"/>
        <v>69</v>
      </c>
    </row>
    <row r="70" spans="1:13" ht="15" x14ac:dyDescent="0.25">
      <c r="A70" s="1">
        <f t="shared" si="1"/>
        <v>70</v>
      </c>
      <c r="B70" s="2" t="s">
        <v>80</v>
      </c>
    </row>
    <row r="71" spans="1:13" x14ac:dyDescent="0.2">
      <c r="A71" s="1">
        <f t="shared" si="1"/>
        <v>71</v>
      </c>
      <c r="B71" t="s">
        <v>81</v>
      </c>
      <c r="D71" s="9">
        <f>EKPC!D26</f>
        <v>0.15490000000000001</v>
      </c>
      <c r="H71" s="9">
        <f>EKPC!H26</f>
        <v>0.16139999999999999</v>
      </c>
      <c r="L71" s="9">
        <f>EKPC!L26</f>
        <v>0.17599999999999999</v>
      </c>
    </row>
    <row r="72" spans="1:13" x14ac:dyDescent="0.2">
      <c r="A72" s="1">
        <f t="shared" si="1"/>
        <v>72</v>
      </c>
      <c r="B72" t="s">
        <v>82</v>
      </c>
      <c r="D72" s="6">
        <v>1123858</v>
      </c>
      <c r="E72" s="6"/>
      <c r="H72" s="6">
        <v>1123643</v>
      </c>
      <c r="I72" s="6"/>
      <c r="L72" s="6">
        <v>1117370</v>
      </c>
      <c r="M72" s="6"/>
    </row>
    <row r="73" spans="1:13" x14ac:dyDescent="0.2">
      <c r="A73" s="1">
        <f t="shared" si="1"/>
        <v>73</v>
      </c>
      <c r="B73" t="s">
        <v>83</v>
      </c>
      <c r="D73" s="6"/>
      <c r="E73" s="6">
        <f>ROUND(D71*D72,0)</f>
        <v>174086</v>
      </c>
      <c r="H73" s="6"/>
      <c r="I73" s="6">
        <f>ROUND(H71*H72,0)</f>
        <v>181356</v>
      </c>
      <c r="L73" s="6"/>
      <c r="M73" s="6">
        <f>ROUND(L71*L72,0)</f>
        <v>196657</v>
      </c>
    </row>
    <row r="74" spans="1:13" x14ac:dyDescent="0.2">
      <c r="A74" s="1">
        <f t="shared" si="1"/>
        <v>74</v>
      </c>
      <c r="B74" t="s">
        <v>84</v>
      </c>
      <c r="D74" s="6"/>
      <c r="E74" s="8">
        <v>-18358</v>
      </c>
      <c r="H74" s="6"/>
      <c r="I74" s="8">
        <v>-18358</v>
      </c>
      <c r="L74" s="6"/>
      <c r="M74" s="8">
        <v>-18358</v>
      </c>
    </row>
    <row r="75" spans="1:13" ht="15" thickBot="1" x14ac:dyDescent="0.25">
      <c r="A75" s="1">
        <f t="shared" si="1"/>
        <v>75</v>
      </c>
      <c r="B75" t="s">
        <v>85</v>
      </c>
      <c r="D75" s="6"/>
      <c r="E75" s="13">
        <f>E73+E74</f>
        <v>155728</v>
      </c>
      <c r="H75" s="6"/>
      <c r="I75" s="13">
        <f>I73+I74</f>
        <v>162998</v>
      </c>
      <c r="L75" s="6"/>
      <c r="M75" s="13">
        <f>M73+M74</f>
        <v>178299</v>
      </c>
    </row>
    <row r="76" spans="1:13" ht="15" thickTop="1" x14ac:dyDescent="0.2">
      <c r="A76" s="1">
        <f t="shared" si="1"/>
        <v>76</v>
      </c>
      <c r="D76" s="6"/>
      <c r="E76" s="20"/>
      <c r="H76" s="6"/>
      <c r="I76" s="20"/>
      <c r="L76" s="6"/>
      <c r="M76" s="20"/>
    </row>
    <row r="77" spans="1:13" x14ac:dyDescent="0.2">
      <c r="A77" s="1">
        <f t="shared" si="1"/>
        <v>77</v>
      </c>
      <c r="B77" t="s">
        <v>86</v>
      </c>
      <c r="D77" s="6"/>
      <c r="E77" s="6">
        <v>1810969</v>
      </c>
      <c r="H77" s="6"/>
      <c r="I77" s="6">
        <v>1814190</v>
      </c>
      <c r="L77" s="6"/>
      <c r="M77" s="6">
        <v>1812962</v>
      </c>
    </row>
    <row r="78" spans="1:13" x14ac:dyDescent="0.2">
      <c r="A78" s="1">
        <f t="shared" si="1"/>
        <v>78</v>
      </c>
      <c r="D78" s="6"/>
      <c r="E78" s="6"/>
      <c r="H78" s="6"/>
      <c r="I78" s="6"/>
      <c r="L78" s="6"/>
      <c r="M78" s="6"/>
    </row>
    <row r="79" spans="1:13" ht="15" thickBot="1" x14ac:dyDescent="0.25">
      <c r="A79" s="1">
        <f t="shared" si="1"/>
        <v>79</v>
      </c>
      <c r="B79" t="s">
        <v>87</v>
      </c>
      <c r="E79" s="19">
        <f>ROUND(E75/E77,4)</f>
        <v>8.5999999999999993E-2</v>
      </c>
      <c r="I79" s="19">
        <f>ROUND(I75/I77,4)</f>
        <v>8.9800000000000005E-2</v>
      </c>
      <c r="M79" s="19">
        <f>ROUND(M75/M77,4)</f>
        <v>9.8299999999999998E-2</v>
      </c>
    </row>
    <row r="80" spans="1:13" ht="15" thickTop="1" x14ac:dyDescent="0.2">
      <c r="A80" s="1">
        <f t="shared" si="1"/>
        <v>80</v>
      </c>
    </row>
    <row r="81" spans="1:2" x14ac:dyDescent="0.2">
      <c r="A81" s="1">
        <f t="shared" si="1"/>
        <v>81</v>
      </c>
      <c r="B81" t="s">
        <v>88</v>
      </c>
    </row>
  </sheetData>
  <mergeCells count="3">
    <mergeCell ref="C13:E13"/>
    <mergeCell ref="G13:I13"/>
    <mergeCell ref="K13:M1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="80" zoomScaleNormal="80" workbookViewId="0">
      <selection activeCell="B3" sqref="B3"/>
    </sheetView>
  </sheetViews>
  <sheetFormatPr defaultColWidth="15.625" defaultRowHeight="14.25" x14ac:dyDescent="0.2"/>
  <cols>
    <col min="1" max="1" width="4.625" customWidth="1"/>
    <col min="2" max="2" width="37.625" customWidth="1"/>
    <col min="6" max="6" width="3.625" customWidth="1"/>
    <col min="10" max="10" width="3.75" customWidth="1"/>
  </cols>
  <sheetData>
    <row r="1" spans="1:13" x14ac:dyDescent="0.2">
      <c r="A1" s="1">
        <v>1</v>
      </c>
      <c r="B1" t="s">
        <v>0</v>
      </c>
    </row>
    <row r="2" spans="1:13" x14ac:dyDescent="0.2">
      <c r="A2" s="1">
        <f>A1+1</f>
        <v>2</v>
      </c>
      <c r="B2" t="s">
        <v>1</v>
      </c>
    </row>
    <row r="3" spans="1:13" x14ac:dyDescent="0.2">
      <c r="A3" s="1">
        <f t="shared" ref="A3:A66" si="0">A2+1</f>
        <v>3</v>
      </c>
    </row>
    <row r="4" spans="1:13" ht="15" x14ac:dyDescent="0.25">
      <c r="A4" s="1">
        <f t="shared" si="0"/>
        <v>4</v>
      </c>
      <c r="B4" s="2" t="s">
        <v>3</v>
      </c>
    </row>
    <row r="5" spans="1:13" x14ac:dyDescent="0.2">
      <c r="A5" s="1">
        <f t="shared" si="0"/>
        <v>5</v>
      </c>
    </row>
    <row r="6" spans="1:13" x14ac:dyDescent="0.2">
      <c r="A6" s="1">
        <f t="shared" si="0"/>
        <v>6</v>
      </c>
      <c r="B6" t="s">
        <v>6</v>
      </c>
    </row>
    <row r="7" spans="1:13" x14ac:dyDescent="0.2">
      <c r="A7" s="1">
        <f t="shared" si="0"/>
        <v>7</v>
      </c>
      <c r="B7" t="s">
        <v>8</v>
      </c>
      <c r="C7" s="3">
        <v>650</v>
      </c>
      <c r="D7" t="s">
        <v>13</v>
      </c>
    </row>
    <row r="8" spans="1:13" x14ac:dyDescent="0.2">
      <c r="A8" s="1">
        <f t="shared" si="0"/>
        <v>8</v>
      </c>
      <c r="B8" t="s">
        <v>71</v>
      </c>
      <c r="C8" s="16">
        <v>1</v>
      </c>
    </row>
    <row r="9" spans="1:13" x14ac:dyDescent="0.2">
      <c r="A9" s="1">
        <f t="shared" si="0"/>
        <v>9</v>
      </c>
      <c r="B9" t="s">
        <v>10</v>
      </c>
      <c r="C9" s="3">
        <v>392000</v>
      </c>
      <c r="D9" t="s">
        <v>14</v>
      </c>
    </row>
    <row r="10" spans="1:13" x14ac:dyDescent="0.2">
      <c r="A10" s="1">
        <f t="shared" si="0"/>
        <v>10</v>
      </c>
      <c r="B10" t="s">
        <v>11</v>
      </c>
      <c r="C10" s="3">
        <v>145667</v>
      </c>
      <c r="D10" t="s">
        <v>14</v>
      </c>
    </row>
    <row r="11" spans="1:13" x14ac:dyDescent="0.2">
      <c r="A11" s="1">
        <f t="shared" si="0"/>
        <v>11</v>
      </c>
      <c r="B11" t="s">
        <v>72</v>
      </c>
      <c r="C11" s="17">
        <v>3.5999999999999997E-2</v>
      </c>
    </row>
    <row r="12" spans="1:13" x14ac:dyDescent="0.2">
      <c r="A12" s="1">
        <f t="shared" si="0"/>
        <v>12</v>
      </c>
    </row>
    <row r="13" spans="1:13" x14ac:dyDescent="0.2">
      <c r="A13" s="1">
        <f t="shared" si="0"/>
        <v>13</v>
      </c>
      <c r="C13" s="21" t="s">
        <v>15</v>
      </c>
      <c r="D13" s="22"/>
      <c r="E13" s="23"/>
      <c r="G13" s="21" t="s">
        <v>19</v>
      </c>
      <c r="H13" s="22"/>
      <c r="I13" s="23"/>
      <c r="K13" s="21" t="s">
        <v>20</v>
      </c>
      <c r="L13" s="22"/>
      <c r="M13" s="23"/>
    </row>
    <row r="14" spans="1:13" ht="15" thickBot="1" x14ac:dyDescent="0.25">
      <c r="A14" s="1">
        <f t="shared" si="0"/>
        <v>14</v>
      </c>
      <c r="C14" s="4" t="s">
        <v>16</v>
      </c>
      <c r="D14" s="4" t="s">
        <v>17</v>
      </c>
      <c r="E14" s="4" t="s">
        <v>18</v>
      </c>
      <c r="G14" s="4" t="s">
        <v>16</v>
      </c>
      <c r="H14" s="4" t="s">
        <v>17</v>
      </c>
      <c r="I14" s="4" t="s">
        <v>18</v>
      </c>
      <c r="K14" s="4" t="s">
        <v>16</v>
      </c>
      <c r="L14" s="4" t="s">
        <v>17</v>
      </c>
      <c r="M14" s="4" t="s">
        <v>18</v>
      </c>
    </row>
    <row r="15" spans="1:13" ht="15" x14ac:dyDescent="0.25">
      <c r="A15" s="1">
        <f t="shared" si="0"/>
        <v>15</v>
      </c>
      <c r="B15" s="2" t="s">
        <v>21</v>
      </c>
    </row>
    <row r="16" spans="1:13" x14ac:dyDescent="0.2">
      <c r="A16" s="1">
        <f t="shared" si="0"/>
        <v>16</v>
      </c>
      <c r="B16" t="s">
        <v>73</v>
      </c>
      <c r="D16" s="5">
        <v>65.510000000000005</v>
      </c>
      <c r="E16" s="6">
        <f>D16</f>
        <v>65.510000000000005</v>
      </c>
      <c r="H16" s="5">
        <f>D16</f>
        <v>65.510000000000005</v>
      </c>
      <c r="I16" s="6">
        <f>H16</f>
        <v>65.510000000000005</v>
      </c>
      <c r="L16" s="5">
        <f>H16</f>
        <v>65.510000000000005</v>
      </c>
      <c r="M16" s="6">
        <f>L16</f>
        <v>65.510000000000005</v>
      </c>
    </row>
    <row r="17" spans="1:13" x14ac:dyDescent="0.2">
      <c r="A17" s="1">
        <f t="shared" si="0"/>
        <v>17</v>
      </c>
      <c r="D17" s="5"/>
      <c r="E17" s="6"/>
      <c r="I17" s="6"/>
      <c r="M17" s="6"/>
    </row>
    <row r="18" spans="1:13" x14ac:dyDescent="0.2">
      <c r="A18" s="1">
        <f t="shared" si="0"/>
        <v>18</v>
      </c>
      <c r="B18" t="s">
        <v>22</v>
      </c>
      <c r="C18" s="3">
        <f>C7</f>
        <v>650</v>
      </c>
      <c r="D18" s="5">
        <v>6.93</v>
      </c>
      <c r="E18" s="6">
        <f>ROUND(C18*D18,0)</f>
        <v>4505</v>
      </c>
      <c r="G18" s="3">
        <f>C18</f>
        <v>650</v>
      </c>
      <c r="H18" s="5">
        <f>D18</f>
        <v>6.93</v>
      </c>
      <c r="I18" s="6">
        <f>ROUND(G18*H18,0)</f>
        <v>4505</v>
      </c>
      <c r="K18" s="3">
        <f>G18</f>
        <v>650</v>
      </c>
      <c r="L18" s="5">
        <f>H18</f>
        <v>6.93</v>
      </c>
      <c r="M18" s="6">
        <f>ROUND(K18*L18,0)</f>
        <v>4505</v>
      </c>
    </row>
    <row r="19" spans="1:13" x14ac:dyDescent="0.2">
      <c r="A19" s="1">
        <f t="shared" si="0"/>
        <v>19</v>
      </c>
      <c r="C19" s="3"/>
      <c r="E19" s="6"/>
      <c r="I19" s="6"/>
      <c r="M19" s="6"/>
    </row>
    <row r="20" spans="1:13" x14ac:dyDescent="0.2">
      <c r="A20" s="1">
        <f t="shared" si="0"/>
        <v>20</v>
      </c>
      <c r="B20" t="s">
        <v>74</v>
      </c>
      <c r="C20" s="3">
        <f>ROUND(C9*(1-C11),0)</f>
        <v>377888</v>
      </c>
      <c r="D20" s="7">
        <v>5.1330000000000001E-2</v>
      </c>
      <c r="E20" s="6">
        <f>ROUND(C20*D20,0)</f>
        <v>19397</v>
      </c>
      <c r="G20" s="3">
        <f>C20</f>
        <v>377888</v>
      </c>
      <c r="H20" s="7">
        <f>D20</f>
        <v>5.1330000000000001E-2</v>
      </c>
      <c r="I20" s="6">
        <f>ROUND(G20*H20,0)</f>
        <v>19397</v>
      </c>
      <c r="K20" s="3">
        <f>G20</f>
        <v>377888</v>
      </c>
      <c r="L20" s="7">
        <f>H20</f>
        <v>5.1330000000000001E-2</v>
      </c>
      <c r="M20" s="6">
        <f>ROUND(K20*L20,0)</f>
        <v>19397</v>
      </c>
    </row>
    <row r="21" spans="1:13" x14ac:dyDescent="0.2">
      <c r="A21" s="1">
        <f t="shared" si="0"/>
        <v>21</v>
      </c>
      <c r="C21" s="3"/>
      <c r="D21" s="7"/>
      <c r="E21" s="6"/>
      <c r="I21" s="6"/>
      <c r="M21" s="6"/>
    </row>
    <row r="22" spans="1:13" x14ac:dyDescent="0.2">
      <c r="A22" s="1">
        <f t="shared" si="0"/>
        <v>22</v>
      </c>
      <c r="B22" t="s">
        <v>26</v>
      </c>
      <c r="C22" s="3">
        <f>C20</f>
        <v>377888</v>
      </c>
      <c r="D22" s="7">
        <f>E65</f>
        <v>-6.3399999999999993E-3</v>
      </c>
      <c r="E22" s="8">
        <f>ROUND(C22*D22,0)</f>
        <v>-2396</v>
      </c>
      <c r="G22" s="3">
        <f>C22</f>
        <v>377888</v>
      </c>
      <c r="H22" s="7">
        <f>I65</f>
        <v>-5.8429999999999992E-3</v>
      </c>
      <c r="I22" s="8">
        <f>ROUND(G22*H22,0)</f>
        <v>-2208</v>
      </c>
      <c r="K22" s="3">
        <f>G22</f>
        <v>377888</v>
      </c>
      <c r="L22" s="7">
        <f>M65</f>
        <v>-6.8379999999999986E-3</v>
      </c>
      <c r="M22" s="8">
        <f>ROUND(K22*L22,0)</f>
        <v>-2584</v>
      </c>
    </row>
    <row r="23" spans="1:13" x14ac:dyDescent="0.2">
      <c r="A23" s="1">
        <f t="shared" si="0"/>
        <v>23</v>
      </c>
      <c r="E23" s="6"/>
      <c r="I23" s="6"/>
      <c r="M23" s="6"/>
    </row>
    <row r="24" spans="1:13" x14ac:dyDescent="0.2">
      <c r="A24" s="1">
        <f t="shared" si="0"/>
        <v>24</v>
      </c>
      <c r="B24" t="s">
        <v>27</v>
      </c>
      <c r="E24" s="6">
        <f>SUM(E16:E22)</f>
        <v>21571.510000000002</v>
      </c>
      <c r="I24" s="6">
        <f>SUM(I16:I22)</f>
        <v>21759.510000000002</v>
      </c>
      <c r="M24" s="6">
        <f>SUM(M16:M22)</f>
        <v>21383.510000000002</v>
      </c>
    </row>
    <row r="25" spans="1:13" x14ac:dyDescent="0.2">
      <c r="A25" s="1">
        <f t="shared" si="0"/>
        <v>25</v>
      </c>
      <c r="E25" s="6"/>
      <c r="I25" s="6"/>
      <c r="M25" s="6"/>
    </row>
    <row r="26" spans="1:13" x14ac:dyDescent="0.2">
      <c r="A26" s="1">
        <f t="shared" si="0"/>
        <v>26</v>
      </c>
      <c r="B26" t="s">
        <v>28</v>
      </c>
      <c r="D26" s="9">
        <f>E79</f>
        <v>6.7400000000000002E-2</v>
      </c>
      <c r="E26" s="8">
        <f>ROUND(E24*D26,0)</f>
        <v>1454</v>
      </c>
      <c r="H26" s="9">
        <f>I79</f>
        <v>0.1052</v>
      </c>
      <c r="I26" s="8">
        <f>ROUND(I24*H26,0)</f>
        <v>2289</v>
      </c>
      <c r="L26" s="9">
        <f>M79</f>
        <v>0.11409999999999999</v>
      </c>
      <c r="M26" s="8">
        <f>ROUND(M24*L26,0)</f>
        <v>2440</v>
      </c>
    </row>
    <row r="27" spans="1:13" x14ac:dyDescent="0.2">
      <c r="A27" s="1">
        <f t="shared" si="0"/>
        <v>27</v>
      </c>
      <c r="E27" s="6"/>
      <c r="I27" s="6"/>
      <c r="M27" s="6"/>
    </row>
    <row r="28" spans="1:13" ht="15" thickBot="1" x14ac:dyDescent="0.25">
      <c r="A28" s="1">
        <f t="shared" si="0"/>
        <v>28</v>
      </c>
      <c r="B28" t="s">
        <v>29</v>
      </c>
      <c r="E28" s="10">
        <f>E24+E26</f>
        <v>23025.510000000002</v>
      </c>
      <c r="I28" s="10">
        <f>I24+I26</f>
        <v>24048.510000000002</v>
      </c>
      <c r="M28" s="10">
        <f>M24+M26</f>
        <v>23823.510000000002</v>
      </c>
    </row>
    <row r="29" spans="1:13" ht="15" thickTop="1" x14ac:dyDescent="0.2">
      <c r="A29" s="1">
        <f t="shared" si="0"/>
        <v>29</v>
      </c>
      <c r="E29" s="6"/>
    </row>
    <row r="30" spans="1:13" x14ac:dyDescent="0.2">
      <c r="A30" s="1">
        <f t="shared" si="0"/>
        <v>30</v>
      </c>
      <c r="E30" s="6"/>
    </row>
    <row r="31" spans="1:13" ht="15" x14ac:dyDescent="0.25">
      <c r="A31" s="1">
        <f t="shared" si="0"/>
        <v>31</v>
      </c>
      <c r="B31" s="2" t="s">
        <v>30</v>
      </c>
      <c r="E31" s="6"/>
    </row>
    <row r="32" spans="1:13" x14ac:dyDescent="0.2">
      <c r="A32" s="1">
        <f t="shared" si="0"/>
        <v>32</v>
      </c>
      <c r="E32" s="6"/>
    </row>
    <row r="33" spans="1:13" x14ac:dyDescent="0.2">
      <c r="A33" s="1">
        <f t="shared" si="0"/>
        <v>33</v>
      </c>
      <c r="B33" t="s">
        <v>31</v>
      </c>
      <c r="C33" s="3">
        <f>EKPC!C33</f>
        <v>145666.66666666666</v>
      </c>
      <c r="D33" s="7">
        <f>EKPC!D33</f>
        <v>7.3286000000000004E-2</v>
      </c>
      <c r="E33" s="6">
        <f>EKPC!E33</f>
        <v>10675</v>
      </c>
      <c r="G33" s="3">
        <f>EKPC!G33</f>
        <v>145666.66666666666</v>
      </c>
      <c r="H33" s="7">
        <f>EKPC!H33</f>
        <v>7.3286000000000004E-2</v>
      </c>
      <c r="I33" s="6">
        <f>EKPC!I33</f>
        <v>10675</v>
      </c>
      <c r="K33" s="3">
        <f>EKPC!K33</f>
        <v>145666.66666666666</v>
      </c>
      <c r="L33" s="7">
        <f>EKPC!L33</f>
        <v>7.3286000000000004E-2</v>
      </c>
      <c r="M33" s="6">
        <f>EKPC!M33</f>
        <v>10675</v>
      </c>
    </row>
    <row r="34" spans="1:13" x14ac:dyDescent="0.2">
      <c r="A34" s="1">
        <f t="shared" si="0"/>
        <v>34</v>
      </c>
      <c r="E34" s="6"/>
      <c r="I34" s="6"/>
      <c r="M34" s="6"/>
    </row>
    <row r="35" spans="1:13" x14ac:dyDescent="0.2">
      <c r="A35" s="1">
        <f t="shared" si="0"/>
        <v>35</v>
      </c>
      <c r="B35" t="s">
        <v>32</v>
      </c>
      <c r="E35" s="6"/>
      <c r="I35" s="6"/>
      <c r="M35" s="6"/>
    </row>
    <row r="36" spans="1:13" x14ac:dyDescent="0.2">
      <c r="A36" s="1">
        <f t="shared" si="0"/>
        <v>36</v>
      </c>
      <c r="B36" t="s">
        <v>33</v>
      </c>
      <c r="C36" s="3">
        <f>EKPC!C36</f>
        <v>145666.66666666666</v>
      </c>
      <c r="D36" s="7">
        <f>EKPC!D36</f>
        <v>2.776E-2</v>
      </c>
      <c r="E36" s="6">
        <f>EKPC!E36</f>
        <v>4044</v>
      </c>
      <c r="G36" s="3">
        <f>EKPC!G36</f>
        <v>145666.66666666666</v>
      </c>
      <c r="H36" s="7">
        <f>EKPC!H36</f>
        <v>2.776E-2</v>
      </c>
      <c r="I36" s="6">
        <f>EKPC!I36</f>
        <v>4044</v>
      </c>
      <c r="K36" s="3">
        <f>EKPC!K36</f>
        <v>145666.66666666666</v>
      </c>
      <c r="L36" s="7">
        <f>EKPC!L36</f>
        <v>2.776E-2</v>
      </c>
      <c r="M36" s="6">
        <f>EKPC!M36</f>
        <v>4044</v>
      </c>
    </row>
    <row r="37" spans="1:13" x14ac:dyDescent="0.2">
      <c r="A37" s="1">
        <f t="shared" si="0"/>
        <v>37</v>
      </c>
      <c r="B37" t="s">
        <v>34</v>
      </c>
      <c r="C37" s="3">
        <f>EKPC!C37</f>
        <v>145666.66666666666</v>
      </c>
      <c r="D37" s="7">
        <f>EKPC!D37</f>
        <v>-6.1199999999999996E-3</v>
      </c>
      <c r="E37" s="8">
        <f>EKPC!E37</f>
        <v>-891</v>
      </c>
      <c r="G37" s="3">
        <f>EKPC!G37</f>
        <v>145666.66666666666</v>
      </c>
      <c r="H37" s="7">
        <f>EKPC!H37</f>
        <v>-5.6399999999999992E-3</v>
      </c>
      <c r="I37" s="8">
        <f>EKPC!I37</f>
        <v>-822</v>
      </c>
      <c r="K37" s="3">
        <f>EKPC!K37</f>
        <v>145666.66666666666</v>
      </c>
      <c r="L37" s="7">
        <f>EKPC!L37</f>
        <v>-6.5999999999999982E-3</v>
      </c>
      <c r="M37" s="8">
        <f>EKPC!M37</f>
        <v>-961</v>
      </c>
    </row>
    <row r="38" spans="1:13" x14ac:dyDescent="0.2">
      <c r="A38" s="1">
        <f t="shared" si="0"/>
        <v>38</v>
      </c>
      <c r="B38" t="s">
        <v>35</v>
      </c>
      <c r="E38" s="11">
        <f>EKPC!E38</f>
        <v>3153</v>
      </c>
      <c r="I38" s="11">
        <f>EKPC!I38</f>
        <v>3222</v>
      </c>
      <c r="M38" s="11">
        <f>EKPC!M38</f>
        <v>3083</v>
      </c>
    </row>
    <row r="39" spans="1:13" x14ac:dyDescent="0.2">
      <c r="A39" s="1">
        <f t="shared" si="0"/>
        <v>39</v>
      </c>
      <c r="E39" s="6"/>
      <c r="I39" s="6"/>
      <c r="M39" s="6"/>
    </row>
    <row r="40" spans="1:13" x14ac:dyDescent="0.2">
      <c r="A40" s="1">
        <f t="shared" si="0"/>
        <v>40</v>
      </c>
      <c r="B40" t="s">
        <v>36</v>
      </c>
      <c r="E40" s="6"/>
      <c r="I40" s="6"/>
      <c r="M40" s="6"/>
    </row>
    <row r="41" spans="1:13" x14ac:dyDescent="0.2">
      <c r="A41" s="1">
        <f t="shared" si="0"/>
        <v>41</v>
      </c>
      <c r="B41" t="s">
        <v>37</v>
      </c>
      <c r="E41" s="6"/>
      <c r="I41" s="6"/>
      <c r="M41" s="6"/>
    </row>
    <row r="42" spans="1:13" x14ac:dyDescent="0.2">
      <c r="A42" s="1">
        <f t="shared" si="0"/>
        <v>42</v>
      </c>
      <c r="B42" t="s">
        <v>38</v>
      </c>
      <c r="D42" s="9">
        <f>EKPC!D42</f>
        <v>0.15490000000000001</v>
      </c>
      <c r="E42" s="6">
        <f>EKPC!E42</f>
        <v>488</v>
      </c>
      <c r="H42" s="9">
        <f>EKPC!H42</f>
        <v>0.16139999999999999</v>
      </c>
      <c r="I42" s="6">
        <f>EKPC!I42</f>
        <v>520</v>
      </c>
      <c r="L42" s="9">
        <f>EKPC!L42</f>
        <v>0.17599999999999999</v>
      </c>
      <c r="M42" s="6">
        <f>EKPC!M42</f>
        <v>543</v>
      </c>
    </row>
    <row r="43" spans="1:13" x14ac:dyDescent="0.2">
      <c r="A43" s="1">
        <f t="shared" si="0"/>
        <v>43</v>
      </c>
      <c r="B43" t="s">
        <v>39</v>
      </c>
      <c r="D43" s="9">
        <f>EKPC!D43</f>
        <v>9.8799999999999999E-2</v>
      </c>
      <c r="E43" s="8">
        <f>EKPC!E43</f>
        <v>-312</v>
      </c>
      <c r="H43" s="9">
        <f>EKPC!H43</f>
        <v>0.10290000000000001</v>
      </c>
      <c r="I43" s="8">
        <f>EKPC!I43</f>
        <v>-332</v>
      </c>
      <c r="L43" s="9">
        <f>EKPC!L43</f>
        <v>0.11219999999999999</v>
      </c>
      <c r="M43" s="8">
        <f>EKPC!M43</f>
        <v>-346</v>
      </c>
    </row>
    <row r="44" spans="1:13" x14ac:dyDescent="0.2">
      <c r="A44" s="1">
        <f t="shared" si="0"/>
        <v>44</v>
      </c>
      <c r="B44" t="s">
        <v>40</v>
      </c>
      <c r="E44" s="11">
        <f>EKPC!E44</f>
        <v>176</v>
      </c>
      <c r="I44" s="11">
        <f>EKPC!I44</f>
        <v>188</v>
      </c>
      <c r="M44" s="11">
        <f>EKPC!M44</f>
        <v>197</v>
      </c>
    </row>
    <row r="45" spans="1:13" x14ac:dyDescent="0.2">
      <c r="A45" s="1">
        <f t="shared" si="0"/>
        <v>45</v>
      </c>
      <c r="E45" s="6"/>
      <c r="I45" s="6"/>
      <c r="M45" s="6"/>
    </row>
    <row r="46" spans="1:13" x14ac:dyDescent="0.2">
      <c r="A46" s="1">
        <f t="shared" si="0"/>
        <v>46</v>
      </c>
      <c r="B46" t="s">
        <v>41</v>
      </c>
      <c r="C46" s="3">
        <f>EKPC!C46</f>
        <v>18.25</v>
      </c>
      <c r="D46" s="6">
        <f>EKPC!D46</f>
        <v>130.62</v>
      </c>
      <c r="E46" s="8">
        <f>EKPC!E46</f>
        <v>2384</v>
      </c>
      <c r="G46" s="3">
        <f>EKPC!G46</f>
        <v>18.25</v>
      </c>
      <c r="H46" s="6">
        <f>EKPC!H46</f>
        <v>130.62</v>
      </c>
      <c r="I46" s="8">
        <f>EKPC!I46</f>
        <v>2384</v>
      </c>
      <c r="K46" s="3">
        <f>EKPC!K46</f>
        <v>18.25</v>
      </c>
      <c r="L46" s="6">
        <f>EKPC!L46</f>
        <v>130.62</v>
      </c>
      <c r="M46" s="8">
        <f>EKPC!M46</f>
        <v>2384</v>
      </c>
    </row>
    <row r="47" spans="1:13" x14ac:dyDescent="0.2">
      <c r="A47" s="1">
        <f t="shared" si="0"/>
        <v>47</v>
      </c>
      <c r="E47" s="6"/>
      <c r="I47" s="6"/>
      <c r="M47" s="6"/>
    </row>
    <row r="48" spans="1:13" x14ac:dyDescent="0.2">
      <c r="A48" s="1">
        <f t="shared" si="0"/>
        <v>48</v>
      </c>
      <c r="B48" t="s">
        <v>42</v>
      </c>
      <c r="E48" s="6"/>
      <c r="I48" s="6"/>
      <c r="M48" s="6"/>
    </row>
    <row r="49" spans="1:13" x14ac:dyDescent="0.2">
      <c r="A49" s="1">
        <f t="shared" si="0"/>
        <v>49</v>
      </c>
      <c r="B49" t="s">
        <v>43</v>
      </c>
      <c r="E49" s="20">
        <f>E28</f>
        <v>23025.510000000002</v>
      </c>
      <c r="I49" s="20">
        <f>I28</f>
        <v>24048.510000000002</v>
      </c>
      <c r="M49" s="20">
        <f>M28</f>
        <v>23823.510000000002</v>
      </c>
    </row>
    <row r="50" spans="1:13" x14ac:dyDescent="0.2">
      <c r="A50" s="1">
        <f t="shared" si="0"/>
        <v>50</v>
      </c>
      <c r="B50" t="s">
        <v>44</v>
      </c>
      <c r="E50" s="20">
        <f>EKPC!E50</f>
        <v>10675</v>
      </c>
      <c r="I50" s="20">
        <f>EKPC!I50</f>
        <v>10675</v>
      </c>
      <c r="M50" s="20">
        <f>EKPC!M50</f>
        <v>10675</v>
      </c>
    </row>
    <row r="51" spans="1:13" x14ac:dyDescent="0.2">
      <c r="A51" s="1">
        <f t="shared" si="0"/>
        <v>51</v>
      </c>
      <c r="B51" t="s">
        <v>45</v>
      </c>
      <c r="E51" s="20">
        <f>EKPC!E51</f>
        <v>-3153</v>
      </c>
      <c r="I51" s="20">
        <f>EKPC!I51</f>
        <v>-3222</v>
      </c>
      <c r="M51" s="20">
        <f>EKPC!M51</f>
        <v>-3083</v>
      </c>
    </row>
    <row r="52" spans="1:13" x14ac:dyDescent="0.2">
      <c r="A52" s="1">
        <f t="shared" si="0"/>
        <v>52</v>
      </c>
      <c r="B52" t="s">
        <v>46</v>
      </c>
      <c r="E52" s="20">
        <f>EKPC!E52</f>
        <v>-176</v>
      </c>
      <c r="I52" s="20">
        <f>EKPC!I52</f>
        <v>-188</v>
      </c>
      <c r="M52" s="20">
        <f>EKPC!M52</f>
        <v>-197</v>
      </c>
    </row>
    <row r="53" spans="1:13" x14ac:dyDescent="0.2">
      <c r="A53" s="1">
        <f t="shared" si="0"/>
        <v>53</v>
      </c>
      <c r="B53" t="s">
        <v>47</v>
      </c>
      <c r="E53" s="8">
        <f>EKPC!E53</f>
        <v>-2384</v>
      </c>
      <c r="I53" s="8">
        <f>EKPC!I53</f>
        <v>-2384</v>
      </c>
      <c r="M53" s="8">
        <f>EKPC!M53</f>
        <v>-2384</v>
      </c>
    </row>
    <row r="54" spans="1:13" x14ac:dyDescent="0.2">
      <c r="A54" s="1">
        <f t="shared" si="0"/>
        <v>54</v>
      </c>
      <c r="E54" s="6"/>
      <c r="I54" s="6"/>
      <c r="M54" s="6"/>
    </row>
    <row r="55" spans="1:13" ht="15" thickBot="1" x14ac:dyDescent="0.25">
      <c r="A55" s="1">
        <f t="shared" si="0"/>
        <v>55</v>
      </c>
      <c r="B55" t="s">
        <v>48</v>
      </c>
      <c r="E55" s="10">
        <f>SUM(E49:E53)</f>
        <v>27987.510000000002</v>
      </c>
      <c r="I55" s="10">
        <f>SUM(I49:I53)</f>
        <v>28929.510000000002</v>
      </c>
      <c r="M55" s="10">
        <f>SUM(M49:M53)</f>
        <v>28834.510000000002</v>
      </c>
    </row>
    <row r="56" spans="1:13" ht="15" thickTop="1" x14ac:dyDescent="0.2">
      <c r="A56" s="1">
        <f t="shared" si="0"/>
        <v>56</v>
      </c>
      <c r="E56" s="6"/>
      <c r="I56" s="6"/>
      <c r="M56" s="6"/>
    </row>
    <row r="57" spans="1:13" x14ac:dyDescent="0.2">
      <c r="A57" s="1">
        <f t="shared" si="0"/>
        <v>57</v>
      </c>
      <c r="B57" t="s">
        <v>49</v>
      </c>
      <c r="E57" s="20">
        <f>E28</f>
        <v>23025.510000000002</v>
      </c>
      <c r="I57" s="20">
        <f>I28</f>
        <v>24048.510000000002</v>
      </c>
      <c r="M57" s="20">
        <f>M28</f>
        <v>23823.510000000002</v>
      </c>
    </row>
    <row r="58" spans="1:13" x14ac:dyDescent="0.2">
      <c r="A58" s="1">
        <f t="shared" si="0"/>
        <v>58</v>
      </c>
      <c r="B58" t="s">
        <v>50</v>
      </c>
      <c r="E58" s="8">
        <f>E55</f>
        <v>27987.510000000002</v>
      </c>
      <c r="I58" s="8">
        <f>I55</f>
        <v>28929.510000000002</v>
      </c>
      <c r="M58" s="8">
        <f>M55</f>
        <v>28834.510000000002</v>
      </c>
    </row>
    <row r="59" spans="1:13" ht="15" thickBot="1" x14ac:dyDescent="0.25">
      <c r="A59" s="1">
        <f t="shared" si="0"/>
        <v>59</v>
      </c>
      <c r="B59" t="s">
        <v>51</v>
      </c>
      <c r="E59" s="13">
        <f>E58-E57</f>
        <v>4962</v>
      </c>
      <c r="I59" s="13">
        <f>I58-I57</f>
        <v>4881</v>
      </c>
      <c r="M59" s="13">
        <f>M58-M57</f>
        <v>5011</v>
      </c>
    </row>
    <row r="60" spans="1:13" ht="15" thickTop="1" x14ac:dyDescent="0.2">
      <c r="A60" s="1">
        <f t="shared" si="0"/>
        <v>60</v>
      </c>
      <c r="E60" s="6"/>
    </row>
    <row r="61" spans="1:13" x14ac:dyDescent="0.2">
      <c r="A61" s="1">
        <f t="shared" si="0"/>
        <v>61</v>
      </c>
    </row>
    <row r="62" spans="1:13" ht="15" x14ac:dyDescent="0.25">
      <c r="A62" s="1">
        <f t="shared" si="0"/>
        <v>62</v>
      </c>
      <c r="B62" s="2" t="s">
        <v>75</v>
      </c>
    </row>
    <row r="63" spans="1:13" x14ac:dyDescent="0.2">
      <c r="A63" s="1">
        <f t="shared" si="0"/>
        <v>63</v>
      </c>
      <c r="B63" t="s">
        <v>76</v>
      </c>
      <c r="E63" s="7">
        <f>EKPC!D22</f>
        <v>-6.1199999999999996E-3</v>
      </c>
      <c r="I63" s="7">
        <f>EKPC!H22</f>
        <v>-5.6399999999999992E-3</v>
      </c>
      <c r="M63" s="7">
        <f>EKPC!L22</f>
        <v>-6.5999999999999982E-3</v>
      </c>
    </row>
    <row r="64" spans="1:13" x14ac:dyDescent="0.2">
      <c r="A64" s="1">
        <f t="shared" si="0"/>
        <v>64</v>
      </c>
      <c r="B64" t="s">
        <v>77</v>
      </c>
      <c r="D64" s="17">
        <f>C11</f>
        <v>3.5999999999999997E-2</v>
      </c>
      <c r="E64" s="15">
        <f>ROUND(E63*D64,6)</f>
        <v>-2.2000000000000001E-4</v>
      </c>
      <c r="H64" s="17">
        <f>D64</f>
        <v>3.5999999999999997E-2</v>
      </c>
      <c r="I64" s="15">
        <f>ROUND(I63*H64,6)</f>
        <v>-2.03E-4</v>
      </c>
      <c r="L64" s="17">
        <f>H64</f>
        <v>3.5999999999999997E-2</v>
      </c>
      <c r="M64" s="15">
        <f>ROUND(M63*L64,6)</f>
        <v>-2.3800000000000001E-4</v>
      </c>
    </row>
    <row r="65" spans="1:13" ht="15" thickBot="1" x14ac:dyDescent="0.25">
      <c r="A65" s="1">
        <f t="shared" si="0"/>
        <v>65</v>
      </c>
      <c r="B65" t="s">
        <v>78</v>
      </c>
      <c r="E65" s="18">
        <f>E63+E64</f>
        <v>-6.3399999999999993E-3</v>
      </c>
      <c r="I65" s="18">
        <f>I63+I64</f>
        <v>-5.8429999999999992E-3</v>
      </c>
      <c r="M65" s="18">
        <f>M63+M64</f>
        <v>-6.8379999999999986E-3</v>
      </c>
    </row>
    <row r="66" spans="1:13" ht="15" thickTop="1" x14ac:dyDescent="0.2">
      <c r="A66" s="1">
        <f t="shared" si="0"/>
        <v>66</v>
      </c>
    </row>
    <row r="67" spans="1:13" x14ac:dyDescent="0.2">
      <c r="A67" s="1">
        <f t="shared" ref="A67:A81" si="1">A66+1</f>
        <v>67</v>
      </c>
      <c r="B67" t="s">
        <v>79</v>
      </c>
    </row>
    <row r="68" spans="1:13" x14ac:dyDescent="0.2">
      <c r="A68" s="1">
        <f t="shared" si="1"/>
        <v>68</v>
      </c>
    </row>
    <row r="69" spans="1:13" x14ac:dyDescent="0.2">
      <c r="A69" s="1">
        <f t="shared" si="1"/>
        <v>69</v>
      </c>
    </row>
    <row r="70" spans="1:13" ht="15" x14ac:dyDescent="0.25">
      <c r="A70" s="1">
        <f t="shared" si="1"/>
        <v>70</v>
      </c>
      <c r="B70" s="2" t="s">
        <v>80</v>
      </c>
    </row>
    <row r="71" spans="1:13" x14ac:dyDescent="0.2">
      <c r="A71" s="1">
        <f t="shared" si="1"/>
        <v>71</v>
      </c>
      <c r="B71" t="s">
        <v>81</v>
      </c>
      <c r="D71" s="9">
        <f>EKPC!D26</f>
        <v>0.15490000000000001</v>
      </c>
      <c r="H71" s="9">
        <f>EKPC!H26</f>
        <v>0.16139999999999999</v>
      </c>
      <c r="L71" s="9">
        <f>EKPC!L26</f>
        <v>0.17599999999999999</v>
      </c>
    </row>
    <row r="72" spans="1:13" x14ac:dyDescent="0.2">
      <c r="A72" s="1">
        <f t="shared" si="1"/>
        <v>72</v>
      </c>
      <c r="B72" t="s">
        <v>82</v>
      </c>
      <c r="D72" s="6">
        <v>4678552</v>
      </c>
      <c r="E72" s="6"/>
      <c r="H72" s="6">
        <v>4675536</v>
      </c>
      <c r="I72" s="6"/>
      <c r="L72" s="6">
        <v>4662135</v>
      </c>
      <c r="M72" s="6"/>
    </row>
    <row r="73" spans="1:13" x14ac:dyDescent="0.2">
      <c r="A73" s="1">
        <f t="shared" si="1"/>
        <v>73</v>
      </c>
      <c r="B73" t="s">
        <v>83</v>
      </c>
      <c r="D73" s="6"/>
      <c r="E73" s="6">
        <f>ROUND(D71*D72,0)</f>
        <v>724708</v>
      </c>
      <c r="H73" s="6"/>
      <c r="I73" s="6">
        <f>ROUND(H71*H72,0)</f>
        <v>754632</v>
      </c>
      <c r="L73" s="6"/>
      <c r="M73" s="6">
        <f>ROUND(L71*L72,0)</f>
        <v>820536</v>
      </c>
    </row>
    <row r="74" spans="1:13" x14ac:dyDescent="0.2">
      <c r="A74" s="1">
        <f t="shared" si="1"/>
        <v>74</v>
      </c>
      <c r="B74" t="s">
        <v>89</v>
      </c>
      <c r="D74" s="6"/>
      <c r="E74" s="8">
        <f>-464234-45280</f>
        <v>-509514</v>
      </c>
      <c r="H74" s="6"/>
      <c r="I74" s="8">
        <f>-373603-45280</f>
        <v>-418883</v>
      </c>
      <c r="L74" s="6"/>
      <c r="M74" s="8">
        <f>-410266-45280</f>
        <v>-455546</v>
      </c>
    </row>
    <row r="75" spans="1:13" ht="15" thickBot="1" x14ac:dyDescent="0.25">
      <c r="A75" s="1">
        <f t="shared" si="1"/>
        <v>75</v>
      </c>
      <c r="B75" t="s">
        <v>85</v>
      </c>
      <c r="D75" s="6"/>
      <c r="E75" s="13">
        <f>E73+E74</f>
        <v>215194</v>
      </c>
      <c r="H75" s="6"/>
      <c r="I75" s="13">
        <f>I73+I74</f>
        <v>335749</v>
      </c>
      <c r="L75" s="6"/>
      <c r="M75" s="13">
        <f>M73+M74</f>
        <v>364990</v>
      </c>
    </row>
    <row r="76" spans="1:13" ht="15" thickTop="1" x14ac:dyDescent="0.2">
      <c r="A76" s="1">
        <f t="shared" si="1"/>
        <v>76</v>
      </c>
      <c r="D76" s="6"/>
      <c r="E76" s="20"/>
      <c r="H76" s="6"/>
      <c r="I76" s="20"/>
      <c r="L76" s="6"/>
      <c r="M76" s="20"/>
    </row>
    <row r="77" spans="1:13" x14ac:dyDescent="0.2">
      <c r="A77" s="1">
        <f t="shared" si="1"/>
        <v>77</v>
      </c>
      <c r="B77" t="s">
        <v>86</v>
      </c>
      <c r="D77" s="6"/>
      <c r="E77" s="6">
        <v>3192547</v>
      </c>
      <c r="H77" s="6"/>
      <c r="I77" s="6">
        <v>3191356</v>
      </c>
      <c r="L77" s="6"/>
      <c r="M77" s="6">
        <v>3199751</v>
      </c>
    </row>
    <row r="78" spans="1:13" x14ac:dyDescent="0.2">
      <c r="A78" s="1">
        <f t="shared" si="1"/>
        <v>78</v>
      </c>
      <c r="D78" s="6"/>
      <c r="E78" s="6"/>
      <c r="H78" s="6"/>
      <c r="I78" s="6"/>
      <c r="L78" s="6"/>
      <c r="M78" s="6"/>
    </row>
    <row r="79" spans="1:13" ht="15" thickBot="1" x14ac:dyDescent="0.25">
      <c r="A79" s="1">
        <f t="shared" si="1"/>
        <v>79</v>
      </c>
      <c r="B79" t="s">
        <v>87</v>
      </c>
      <c r="E79" s="19">
        <f>ROUND(E75/E77,4)</f>
        <v>6.7400000000000002E-2</v>
      </c>
      <c r="I79" s="19">
        <f>ROUND(I75/I77,4)</f>
        <v>0.1052</v>
      </c>
      <c r="M79" s="19">
        <f>ROUND(M75/M77,4)</f>
        <v>0.11409999999999999</v>
      </c>
    </row>
    <row r="80" spans="1:13" ht="15" thickTop="1" x14ac:dyDescent="0.2">
      <c r="A80" s="1">
        <f t="shared" si="1"/>
        <v>80</v>
      </c>
    </row>
    <row r="81" spans="1:2" x14ac:dyDescent="0.2">
      <c r="A81" s="1">
        <f t="shared" si="1"/>
        <v>81</v>
      </c>
      <c r="B81" t="s">
        <v>88</v>
      </c>
    </row>
  </sheetData>
  <mergeCells count="3">
    <mergeCell ref="C13:E13"/>
    <mergeCell ref="G13:I13"/>
    <mergeCell ref="K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="80" zoomScaleNormal="80" workbookViewId="0">
      <selection activeCell="B3" sqref="B3"/>
    </sheetView>
  </sheetViews>
  <sheetFormatPr defaultColWidth="15.625" defaultRowHeight="14.25" x14ac:dyDescent="0.2"/>
  <cols>
    <col min="1" max="1" width="4.625" customWidth="1"/>
    <col min="2" max="2" width="37.625" customWidth="1"/>
    <col min="6" max="6" width="3.625" customWidth="1"/>
    <col min="10" max="10" width="3.625" customWidth="1"/>
  </cols>
  <sheetData>
    <row r="1" spans="1:13" x14ac:dyDescent="0.2">
      <c r="A1" s="1">
        <v>1</v>
      </c>
      <c r="B1" t="s">
        <v>0</v>
      </c>
    </row>
    <row r="2" spans="1:13" x14ac:dyDescent="0.2">
      <c r="A2" s="1">
        <f>A1+1</f>
        <v>2</v>
      </c>
      <c r="B2" t="s">
        <v>1</v>
      </c>
    </row>
    <row r="3" spans="1:13" x14ac:dyDescent="0.2">
      <c r="A3" s="1">
        <f t="shared" ref="A3:A66" si="0">A2+1</f>
        <v>3</v>
      </c>
    </row>
    <row r="4" spans="1:13" ht="15" x14ac:dyDescent="0.25">
      <c r="A4" s="1">
        <f t="shared" si="0"/>
        <v>4</v>
      </c>
      <c r="B4" s="2" t="s">
        <v>4</v>
      </c>
    </row>
    <row r="5" spans="1:13" x14ac:dyDescent="0.2">
      <c r="A5" s="1">
        <f t="shared" si="0"/>
        <v>5</v>
      </c>
    </row>
    <row r="6" spans="1:13" x14ac:dyDescent="0.2">
      <c r="A6" s="1">
        <f t="shared" si="0"/>
        <v>6</v>
      </c>
      <c r="B6" t="s">
        <v>6</v>
      </c>
    </row>
    <row r="7" spans="1:13" x14ac:dyDescent="0.2">
      <c r="A7" s="1">
        <f t="shared" si="0"/>
        <v>7</v>
      </c>
      <c r="B7" t="s">
        <v>8</v>
      </c>
      <c r="C7" s="3">
        <v>650</v>
      </c>
      <c r="D7" t="s">
        <v>13</v>
      </c>
    </row>
    <row r="8" spans="1:13" x14ac:dyDescent="0.2">
      <c r="A8" s="1">
        <f t="shared" si="0"/>
        <v>8</v>
      </c>
      <c r="B8" t="s">
        <v>71</v>
      </c>
      <c r="C8" s="16">
        <v>1</v>
      </c>
    </row>
    <row r="9" spans="1:13" x14ac:dyDescent="0.2">
      <c r="A9" s="1">
        <f t="shared" si="0"/>
        <v>9</v>
      </c>
      <c r="B9" t="s">
        <v>10</v>
      </c>
      <c r="C9" s="3">
        <v>392000</v>
      </c>
      <c r="D9" t="s">
        <v>14</v>
      </c>
    </row>
    <row r="10" spans="1:13" x14ac:dyDescent="0.2">
      <c r="A10" s="1">
        <f t="shared" si="0"/>
        <v>10</v>
      </c>
      <c r="B10" t="s">
        <v>11</v>
      </c>
      <c r="C10" s="3">
        <v>145667</v>
      </c>
      <c r="D10" t="s">
        <v>14</v>
      </c>
    </row>
    <row r="11" spans="1:13" x14ac:dyDescent="0.2">
      <c r="A11" s="1">
        <f t="shared" si="0"/>
        <v>11</v>
      </c>
      <c r="B11" t="s">
        <v>72</v>
      </c>
      <c r="C11" s="17">
        <v>3.4779999999999998E-2</v>
      </c>
    </row>
    <row r="12" spans="1:13" x14ac:dyDescent="0.2">
      <c r="A12" s="1">
        <f t="shared" si="0"/>
        <v>12</v>
      </c>
    </row>
    <row r="13" spans="1:13" x14ac:dyDescent="0.2">
      <c r="A13" s="1">
        <f t="shared" si="0"/>
        <v>13</v>
      </c>
      <c r="C13" s="21" t="s">
        <v>15</v>
      </c>
      <c r="D13" s="22"/>
      <c r="E13" s="23"/>
      <c r="G13" s="21" t="s">
        <v>19</v>
      </c>
      <c r="H13" s="22"/>
      <c r="I13" s="23"/>
      <c r="K13" s="21" t="s">
        <v>20</v>
      </c>
      <c r="L13" s="22"/>
      <c r="M13" s="23"/>
    </row>
    <row r="14" spans="1:13" ht="15" thickBot="1" x14ac:dyDescent="0.25">
      <c r="A14" s="1">
        <f t="shared" si="0"/>
        <v>14</v>
      </c>
      <c r="C14" s="4" t="s">
        <v>16</v>
      </c>
      <c r="D14" s="4" t="s">
        <v>17</v>
      </c>
      <c r="E14" s="4" t="s">
        <v>18</v>
      </c>
      <c r="G14" s="4" t="s">
        <v>16</v>
      </c>
      <c r="H14" s="4" t="s">
        <v>17</v>
      </c>
      <c r="I14" s="4" t="s">
        <v>18</v>
      </c>
      <c r="K14" s="4" t="s">
        <v>16</v>
      </c>
      <c r="L14" s="4" t="s">
        <v>17</v>
      </c>
      <c r="M14" s="4" t="s">
        <v>18</v>
      </c>
    </row>
    <row r="15" spans="1:13" ht="15" x14ac:dyDescent="0.25">
      <c r="A15" s="1">
        <f t="shared" si="0"/>
        <v>15</v>
      </c>
      <c r="B15" s="2" t="s">
        <v>21</v>
      </c>
    </row>
    <row r="16" spans="1:13" x14ac:dyDescent="0.2">
      <c r="A16" s="1">
        <f t="shared" si="0"/>
        <v>16</v>
      </c>
      <c r="B16" t="s">
        <v>73</v>
      </c>
      <c r="D16" s="5">
        <v>52.18</v>
      </c>
      <c r="E16" s="6">
        <f>D16</f>
        <v>52.18</v>
      </c>
      <c r="H16" s="5">
        <f>D16</f>
        <v>52.18</v>
      </c>
      <c r="I16" s="6">
        <f>H16</f>
        <v>52.18</v>
      </c>
      <c r="L16" s="5">
        <f>H16</f>
        <v>52.18</v>
      </c>
      <c r="M16" s="6">
        <f>L16</f>
        <v>52.18</v>
      </c>
    </row>
    <row r="17" spans="1:13" x14ac:dyDescent="0.2">
      <c r="A17" s="1">
        <f t="shared" si="0"/>
        <v>17</v>
      </c>
      <c r="D17" s="5"/>
      <c r="E17" s="6"/>
      <c r="I17" s="6"/>
      <c r="M17" s="6"/>
    </row>
    <row r="18" spans="1:13" x14ac:dyDescent="0.2">
      <c r="A18" s="1">
        <f t="shared" si="0"/>
        <v>18</v>
      </c>
      <c r="B18" t="s">
        <v>22</v>
      </c>
      <c r="C18" s="3">
        <f>C7</f>
        <v>650</v>
      </c>
      <c r="D18" s="5">
        <v>6.05</v>
      </c>
      <c r="E18" s="6">
        <f>ROUND(C18*D18,0)</f>
        <v>3933</v>
      </c>
      <c r="G18" s="3">
        <f>C18</f>
        <v>650</v>
      </c>
      <c r="H18" s="5">
        <f>D18</f>
        <v>6.05</v>
      </c>
      <c r="I18" s="6">
        <f>ROUND(G18*H18,0)</f>
        <v>3933</v>
      </c>
      <c r="K18" s="3">
        <f>G18</f>
        <v>650</v>
      </c>
      <c r="L18" s="5">
        <f>H18</f>
        <v>6.05</v>
      </c>
      <c r="M18" s="6">
        <f>ROUND(K18*L18,0)</f>
        <v>3933</v>
      </c>
    </row>
    <row r="19" spans="1:13" x14ac:dyDescent="0.2">
      <c r="A19" s="1">
        <f t="shared" si="0"/>
        <v>19</v>
      </c>
      <c r="C19" s="3"/>
      <c r="E19" s="6"/>
      <c r="I19" s="6"/>
      <c r="M19" s="6"/>
    </row>
    <row r="20" spans="1:13" x14ac:dyDescent="0.2">
      <c r="A20" s="1">
        <f t="shared" si="0"/>
        <v>20</v>
      </c>
      <c r="B20" t="s">
        <v>74</v>
      </c>
      <c r="C20" s="3">
        <f>ROUND(C9*(1-C11),0)</f>
        <v>378366</v>
      </c>
      <c r="D20" s="7">
        <v>6.1670000000000003E-2</v>
      </c>
      <c r="E20" s="6">
        <f>ROUND(C20*D20,0)</f>
        <v>23334</v>
      </c>
      <c r="G20" s="3">
        <f>C20</f>
        <v>378366</v>
      </c>
      <c r="H20" s="7">
        <f>D20</f>
        <v>6.1670000000000003E-2</v>
      </c>
      <c r="I20" s="6">
        <f>ROUND(G20*H20,0)</f>
        <v>23334</v>
      </c>
      <c r="K20" s="3">
        <f>G20</f>
        <v>378366</v>
      </c>
      <c r="L20" s="7">
        <f>H20</f>
        <v>6.1670000000000003E-2</v>
      </c>
      <c r="M20" s="6">
        <f>ROUND(K20*L20,0)</f>
        <v>23334</v>
      </c>
    </row>
    <row r="21" spans="1:13" x14ac:dyDescent="0.2">
      <c r="A21" s="1">
        <f t="shared" si="0"/>
        <v>21</v>
      </c>
      <c r="C21" s="3"/>
      <c r="D21" s="7"/>
      <c r="E21" s="6"/>
      <c r="I21" s="6"/>
      <c r="M21" s="6"/>
    </row>
    <row r="22" spans="1:13" x14ac:dyDescent="0.2">
      <c r="A22" s="1">
        <f t="shared" si="0"/>
        <v>22</v>
      </c>
      <c r="B22" t="s">
        <v>26</v>
      </c>
      <c r="C22" s="3">
        <f>C20</f>
        <v>378366</v>
      </c>
      <c r="D22" s="7">
        <f>E65</f>
        <v>-6.3329999999999992E-3</v>
      </c>
      <c r="E22" s="8">
        <f>ROUND(C22*D22,0)</f>
        <v>-2396</v>
      </c>
      <c r="G22" s="3">
        <f>C22</f>
        <v>378366</v>
      </c>
      <c r="H22" s="7">
        <f>I65</f>
        <v>-5.8359999999999992E-3</v>
      </c>
      <c r="I22" s="8">
        <f>ROUND(G22*H22,0)</f>
        <v>-2208</v>
      </c>
      <c r="K22" s="3">
        <f>G22</f>
        <v>378366</v>
      </c>
      <c r="L22" s="7">
        <f>M65</f>
        <v>-6.8299999999999984E-3</v>
      </c>
      <c r="M22" s="8">
        <f>ROUND(K22*L22,0)</f>
        <v>-2584</v>
      </c>
    </row>
    <row r="23" spans="1:13" x14ac:dyDescent="0.2">
      <c r="A23" s="1">
        <f t="shared" si="0"/>
        <v>23</v>
      </c>
      <c r="E23" s="6"/>
      <c r="I23" s="6"/>
      <c r="M23" s="6"/>
    </row>
    <row r="24" spans="1:13" x14ac:dyDescent="0.2">
      <c r="A24" s="1">
        <f t="shared" si="0"/>
        <v>24</v>
      </c>
      <c r="B24" t="s">
        <v>27</v>
      </c>
      <c r="E24" s="6">
        <f>SUM(E16:E22)</f>
        <v>24923.18</v>
      </c>
      <c r="I24" s="6">
        <f>SUM(I16:I22)</f>
        <v>25111.18</v>
      </c>
      <c r="M24" s="6">
        <f>SUM(M16:M22)</f>
        <v>24735.18</v>
      </c>
    </row>
    <row r="25" spans="1:13" x14ac:dyDescent="0.2">
      <c r="A25" s="1">
        <f t="shared" si="0"/>
        <v>25</v>
      </c>
      <c r="E25" s="6"/>
      <c r="I25" s="6"/>
      <c r="M25" s="6"/>
    </row>
    <row r="26" spans="1:13" x14ac:dyDescent="0.2">
      <c r="A26" s="1">
        <f t="shared" si="0"/>
        <v>26</v>
      </c>
      <c r="B26" t="s">
        <v>28</v>
      </c>
      <c r="D26" s="9">
        <f>E79</f>
        <v>0.1069</v>
      </c>
      <c r="E26" s="8">
        <f>ROUND(E24*D26,0)</f>
        <v>2664</v>
      </c>
      <c r="H26" s="9">
        <f>I79</f>
        <v>0.1116</v>
      </c>
      <c r="I26" s="8">
        <f>ROUND(I24*H26,0)</f>
        <v>2802</v>
      </c>
      <c r="L26" s="9">
        <f>M79</f>
        <v>0.12139999999999999</v>
      </c>
      <c r="M26" s="8">
        <f>ROUND(M24*L26,0)</f>
        <v>3003</v>
      </c>
    </row>
    <row r="27" spans="1:13" x14ac:dyDescent="0.2">
      <c r="A27" s="1">
        <f t="shared" si="0"/>
        <v>27</v>
      </c>
      <c r="E27" s="6"/>
      <c r="I27" s="6"/>
      <c r="M27" s="6"/>
    </row>
    <row r="28" spans="1:13" ht="15" thickBot="1" x14ac:dyDescent="0.25">
      <c r="A28" s="1">
        <f t="shared" si="0"/>
        <v>28</v>
      </c>
      <c r="B28" t="s">
        <v>29</v>
      </c>
      <c r="E28" s="10">
        <f>E24+E26</f>
        <v>27587.18</v>
      </c>
      <c r="I28" s="10">
        <f>I24+I26</f>
        <v>27913.18</v>
      </c>
      <c r="M28" s="10">
        <f>M24+M26</f>
        <v>27738.18</v>
      </c>
    </row>
    <row r="29" spans="1:13" ht="15" thickTop="1" x14ac:dyDescent="0.2">
      <c r="A29" s="1">
        <f t="shared" si="0"/>
        <v>29</v>
      </c>
      <c r="E29" s="6"/>
    </row>
    <row r="30" spans="1:13" x14ac:dyDescent="0.2">
      <c r="A30" s="1">
        <f t="shared" si="0"/>
        <v>30</v>
      </c>
      <c r="E30" s="6"/>
    </row>
    <row r="31" spans="1:13" ht="15" x14ac:dyDescent="0.25">
      <c r="A31" s="1">
        <f t="shared" si="0"/>
        <v>31</v>
      </c>
      <c r="B31" s="2" t="s">
        <v>30</v>
      </c>
      <c r="E31" s="6"/>
    </row>
    <row r="32" spans="1:13" x14ac:dyDescent="0.2">
      <c r="A32" s="1">
        <f t="shared" si="0"/>
        <v>32</v>
      </c>
      <c r="E32" s="6"/>
    </row>
    <row r="33" spans="1:13" x14ac:dyDescent="0.2">
      <c r="A33" s="1">
        <f t="shared" si="0"/>
        <v>33</v>
      </c>
      <c r="B33" t="s">
        <v>31</v>
      </c>
      <c r="C33" s="3">
        <f>EKPC!C33</f>
        <v>145666.66666666666</v>
      </c>
      <c r="D33" s="7">
        <f>EKPC!D33</f>
        <v>7.3286000000000004E-2</v>
      </c>
      <c r="E33" s="6">
        <f>EKPC!E33</f>
        <v>10675</v>
      </c>
      <c r="G33" s="3">
        <f>EKPC!G33</f>
        <v>145666.66666666666</v>
      </c>
      <c r="H33" s="7">
        <f>EKPC!H33</f>
        <v>7.3286000000000004E-2</v>
      </c>
      <c r="I33" s="6">
        <f>EKPC!I33</f>
        <v>10675</v>
      </c>
      <c r="K33" s="3">
        <f>EKPC!K33</f>
        <v>145666.66666666666</v>
      </c>
      <c r="L33" s="7">
        <f>EKPC!L33</f>
        <v>7.3286000000000004E-2</v>
      </c>
      <c r="M33" s="6">
        <f>EKPC!M33</f>
        <v>10675</v>
      </c>
    </row>
    <row r="34" spans="1:13" x14ac:dyDescent="0.2">
      <c r="A34" s="1">
        <f t="shared" si="0"/>
        <v>34</v>
      </c>
      <c r="E34" s="6"/>
      <c r="I34" s="6"/>
      <c r="M34" s="6"/>
    </row>
    <row r="35" spans="1:13" x14ac:dyDescent="0.2">
      <c r="A35" s="1">
        <f t="shared" si="0"/>
        <v>35</v>
      </c>
      <c r="B35" t="s">
        <v>32</v>
      </c>
      <c r="E35" s="6"/>
      <c r="I35" s="6"/>
      <c r="M35" s="6"/>
    </row>
    <row r="36" spans="1:13" x14ac:dyDescent="0.2">
      <c r="A36" s="1">
        <f t="shared" si="0"/>
        <v>36</v>
      </c>
      <c r="B36" t="s">
        <v>33</v>
      </c>
      <c r="C36" s="3">
        <f>EKPC!C36</f>
        <v>145666.66666666666</v>
      </c>
      <c r="D36" s="7">
        <f>EKPC!D36</f>
        <v>2.776E-2</v>
      </c>
      <c r="E36" s="6">
        <f>EKPC!E36</f>
        <v>4044</v>
      </c>
      <c r="G36" s="3">
        <f>EKPC!G36</f>
        <v>145666.66666666666</v>
      </c>
      <c r="H36" s="7">
        <f>EKPC!H36</f>
        <v>2.776E-2</v>
      </c>
      <c r="I36" s="6">
        <f>EKPC!I36</f>
        <v>4044</v>
      </c>
      <c r="K36" s="3">
        <f>EKPC!K36</f>
        <v>145666.66666666666</v>
      </c>
      <c r="L36" s="7">
        <f>EKPC!L36</f>
        <v>2.776E-2</v>
      </c>
      <c r="M36" s="6">
        <f>EKPC!M36</f>
        <v>4044</v>
      </c>
    </row>
    <row r="37" spans="1:13" x14ac:dyDescent="0.2">
      <c r="A37" s="1">
        <f t="shared" si="0"/>
        <v>37</v>
      </c>
      <c r="B37" t="s">
        <v>34</v>
      </c>
      <c r="C37" s="3">
        <f>EKPC!C37</f>
        <v>145666.66666666666</v>
      </c>
      <c r="D37" s="7">
        <f>EKPC!D37</f>
        <v>-6.1199999999999996E-3</v>
      </c>
      <c r="E37" s="8">
        <f>EKPC!E37</f>
        <v>-891</v>
      </c>
      <c r="G37" s="3">
        <f>EKPC!G37</f>
        <v>145666.66666666666</v>
      </c>
      <c r="H37" s="7">
        <f>EKPC!H37</f>
        <v>-5.6399999999999992E-3</v>
      </c>
      <c r="I37" s="8">
        <f>EKPC!I37</f>
        <v>-822</v>
      </c>
      <c r="K37" s="3">
        <f>EKPC!K37</f>
        <v>145666.66666666666</v>
      </c>
      <c r="L37" s="7">
        <f>EKPC!L37</f>
        <v>-6.5999999999999982E-3</v>
      </c>
      <c r="M37" s="8">
        <f>EKPC!M37</f>
        <v>-961</v>
      </c>
    </row>
    <row r="38" spans="1:13" x14ac:dyDescent="0.2">
      <c r="A38" s="1">
        <f t="shared" si="0"/>
        <v>38</v>
      </c>
      <c r="B38" t="s">
        <v>35</v>
      </c>
      <c r="E38" s="11">
        <f>EKPC!E38</f>
        <v>3153</v>
      </c>
      <c r="I38" s="11">
        <f>EKPC!I38</f>
        <v>3222</v>
      </c>
      <c r="M38" s="11">
        <f>EKPC!M38</f>
        <v>3083</v>
      </c>
    </row>
    <row r="39" spans="1:13" x14ac:dyDescent="0.2">
      <c r="A39" s="1">
        <f t="shared" si="0"/>
        <v>39</v>
      </c>
      <c r="E39" s="6"/>
      <c r="I39" s="6"/>
      <c r="M39" s="6"/>
    </row>
    <row r="40" spans="1:13" x14ac:dyDescent="0.2">
      <c r="A40" s="1">
        <f t="shared" si="0"/>
        <v>40</v>
      </c>
      <c r="B40" t="s">
        <v>36</v>
      </c>
      <c r="E40" s="6"/>
      <c r="I40" s="6"/>
      <c r="M40" s="6"/>
    </row>
    <row r="41" spans="1:13" x14ac:dyDescent="0.2">
      <c r="A41" s="1">
        <f t="shared" si="0"/>
        <v>41</v>
      </c>
      <c r="B41" t="s">
        <v>37</v>
      </c>
      <c r="E41" s="6"/>
      <c r="I41" s="6"/>
      <c r="M41" s="6"/>
    </row>
    <row r="42" spans="1:13" x14ac:dyDescent="0.2">
      <c r="A42" s="1">
        <f t="shared" si="0"/>
        <v>42</v>
      </c>
      <c r="B42" t="s">
        <v>38</v>
      </c>
      <c r="D42" s="9">
        <f>EKPC!D42</f>
        <v>0.15490000000000001</v>
      </c>
      <c r="E42" s="6">
        <f>EKPC!E42</f>
        <v>488</v>
      </c>
      <c r="H42" s="9">
        <f>EKPC!H42</f>
        <v>0.16139999999999999</v>
      </c>
      <c r="I42" s="6">
        <f>EKPC!I42</f>
        <v>520</v>
      </c>
      <c r="L42" s="9">
        <f>EKPC!L42</f>
        <v>0.17599999999999999</v>
      </c>
      <c r="M42" s="6">
        <f>EKPC!M42</f>
        <v>543</v>
      </c>
    </row>
    <row r="43" spans="1:13" x14ac:dyDescent="0.2">
      <c r="A43" s="1">
        <f t="shared" si="0"/>
        <v>43</v>
      </c>
      <c r="B43" t="s">
        <v>39</v>
      </c>
      <c r="D43" s="9">
        <f>EKPC!D43</f>
        <v>9.8799999999999999E-2</v>
      </c>
      <c r="E43" s="8">
        <f>EKPC!E43</f>
        <v>-312</v>
      </c>
      <c r="H43" s="9">
        <f>EKPC!H43</f>
        <v>0.10290000000000001</v>
      </c>
      <c r="I43" s="8">
        <f>EKPC!I43</f>
        <v>-332</v>
      </c>
      <c r="L43" s="9">
        <f>EKPC!L43</f>
        <v>0.11219999999999999</v>
      </c>
      <c r="M43" s="8">
        <f>EKPC!M43</f>
        <v>-346</v>
      </c>
    </row>
    <row r="44" spans="1:13" x14ac:dyDescent="0.2">
      <c r="A44" s="1">
        <f t="shared" si="0"/>
        <v>44</v>
      </c>
      <c r="B44" t="s">
        <v>40</v>
      </c>
      <c r="E44" s="11">
        <f>EKPC!E44</f>
        <v>176</v>
      </c>
      <c r="I44" s="11">
        <f>EKPC!I44</f>
        <v>188</v>
      </c>
      <c r="M44" s="11">
        <f>EKPC!M44</f>
        <v>197</v>
      </c>
    </row>
    <row r="45" spans="1:13" x14ac:dyDescent="0.2">
      <c r="A45" s="1">
        <f t="shared" si="0"/>
        <v>45</v>
      </c>
      <c r="E45" s="6"/>
      <c r="I45" s="6"/>
      <c r="M45" s="6"/>
    </row>
    <row r="46" spans="1:13" x14ac:dyDescent="0.2">
      <c r="A46" s="1">
        <f t="shared" si="0"/>
        <v>46</v>
      </c>
      <c r="B46" t="s">
        <v>41</v>
      </c>
      <c r="C46" s="3">
        <f>EKPC!C46</f>
        <v>18.25</v>
      </c>
      <c r="D46" s="6">
        <f>EKPC!D46</f>
        <v>130.62</v>
      </c>
      <c r="E46" s="8">
        <f>EKPC!E46</f>
        <v>2384</v>
      </c>
      <c r="G46" s="3">
        <f>EKPC!G46</f>
        <v>18.25</v>
      </c>
      <c r="H46" s="6">
        <f>EKPC!H46</f>
        <v>130.62</v>
      </c>
      <c r="I46" s="8">
        <f>EKPC!I46</f>
        <v>2384</v>
      </c>
      <c r="K46" s="3">
        <f>EKPC!K46</f>
        <v>18.25</v>
      </c>
      <c r="L46" s="6">
        <f>EKPC!L46</f>
        <v>130.62</v>
      </c>
      <c r="M46" s="8">
        <f>EKPC!M46</f>
        <v>2384</v>
      </c>
    </row>
    <row r="47" spans="1:13" x14ac:dyDescent="0.2">
      <c r="A47" s="1">
        <f t="shared" si="0"/>
        <v>47</v>
      </c>
      <c r="E47" s="6"/>
      <c r="I47" s="6"/>
      <c r="M47" s="6"/>
    </row>
    <row r="48" spans="1:13" x14ac:dyDescent="0.2">
      <c r="A48" s="1">
        <f t="shared" si="0"/>
        <v>48</v>
      </c>
      <c r="B48" t="s">
        <v>42</v>
      </c>
      <c r="E48" s="6"/>
      <c r="I48" s="6"/>
      <c r="M48" s="6"/>
    </row>
    <row r="49" spans="1:13" x14ac:dyDescent="0.2">
      <c r="A49" s="1">
        <f t="shared" si="0"/>
        <v>49</v>
      </c>
      <c r="B49" t="s">
        <v>43</v>
      </c>
      <c r="E49" s="20">
        <f>E28</f>
        <v>27587.18</v>
      </c>
      <c r="I49" s="20">
        <f>I28</f>
        <v>27913.18</v>
      </c>
      <c r="M49" s="20">
        <f>M28</f>
        <v>27738.18</v>
      </c>
    </row>
    <row r="50" spans="1:13" x14ac:dyDescent="0.2">
      <c r="A50" s="1">
        <f t="shared" si="0"/>
        <v>50</v>
      </c>
      <c r="B50" t="s">
        <v>44</v>
      </c>
      <c r="E50" s="20">
        <f>EKPC!E50</f>
        <v>10675</v>
      </c>
      <c r="I50" s="20">
        <f>EKPC!I50</f>
        <v>10675</v>
      </c>
      <c r="M50" s="20">
        <f>EKPC!M50</f>
        <v>10675</v>
      </c>
    </row>
    <row r="51" spans="1:13" x14ac:dyDescent="0.2">
      <c r="A51" s="1">
        <f t="shared" si="0"/>
        <v>51</v>
      </c>
      <c r="B51" t="s">
        <v>45</v>
      </c>
      <c r="E51" s="20">
        <f>EKPC!E51</f>
        <v>-3153</v>
      </c>
      <c r="I51" s="20">
        <f>EKPC!I51</f>
        <v>-3222</v>
      </c>
      <c r="M51" s="20">
        <f>EKPC!M51</f>
        <v>-3083</v>
      </c>
    </row>
    <row r="52" spans="1:13" x14ac:dyDescent="0.2">
      <c r="A52" s="1">
        <f t="shared" si="0"/>
        <v>52</v>
      </c>
      <c r="B52" t="s">
        <v>46</v>
      </c>
      <c r="E52" s="20">
        <f>EKPC!E52</f>
        <v>-176</v>
      </c>
      <c r="I52" s="20">
        <f>EKPC!I52</f>
        <v>-188</v>
      </c>
      <c r="M52" s="20">
        <f>EKPC!M52</f>
        <v>-197</v>
      </c>
    </row>
    <row r="53" spans="1:13" x14ac:dyDescent="0.2">
      <c r="A53" s="1">
        <f t="shared" si="0"/>
        <v>53</v>
      </c>
      <c r="B53" t="s">
        <v>47</v>
      </c>
      <c r="E53" s="8">
        <f>EKPC!E53</f>
        <v>-2384</v>
      </c>
      <c r="I53" s="8">
        <f>EKPC!I53</f>
        <v>-2384</v>
      </c>
      <c r="M53" s="8">
        <f>EKPC!M53</f>
        <v>-2384</v>
      </c>
    </row>
    <row r="54" spans="1:13" x14ac:dyDescent="0.2">
      <c r="A54" s="1">
        <f t="shared" si="0"/>
        <v>54</v>
      </c>
      <c r="E54" s="6"/>
      <c r="I54" s="6"/>
      <c r="M54" s="6"/>
    </row>
    <row r="55" spans="1:13" ht="15" thickBot="1" x14ac:dyDescent="0.25">
      <c r="A55" s="1">
        <f t="shared" si="0"/>
        <v>55</v>
      </c>
      <c r="B55" t="s">
        <v>48</v>
      </c>
      <c r="E55" s="10">
        <f>SUM(E49:E53)</f>
        <v>32549.18</v>
      </c>
      <c r="I55" s="10">
        <f>SUM(I49:I53)</f>
        <v>32794.18</v>
      </c>
      <c r="M55" s="10">
        <f>SUM(M49:M53)</f>
        <v>32749.18</v>
      </c>
    </row>
    <row r="56" spans="1:13" ht="15" thickTop="1" x14ac:dyDescent="0.2">
      <c r="A56" s="1">
        <f t="shared" si="0"/>
        <v>56</v>
      </c>
      <c r="E56" s="6"/>
      <c r="I56" s="6"/>
      <c r="M56" s="6"/>
    </row>
    <row r="57" spans="1:13" x14ac:dyDescent="0.2">
      <c r="A57" s="1">
        <f t="shared" si="0"/>
        <v>57</v>
      </c>
      <c r="B57" t="s">
        <v>49</v>
      </c>
      <c r="E57" s="20">
        <f>E28</f>
        <v>27587.18</v>
      </c>
      <c r="I57" s="20">
        <f>I28</f>
        <v>27913.18</v>
      </c>
      <c r="M57" s="20">
        <f>M28</f>
        <v>27738.18</v>
      </c>
    </row>
    <row r="58" spans="1:13" x14ac:dyDescent="0.2">
      <c r="A58" s="1">
        <f t="shared" si="0"/>
        <v>58</v>
      </c>
      <c r="B58" t="s">
        <v>50</v>
      </c>
      <c r="E58" s="8">
        <f>E55</f>
        <v>32549.18</v>
      </c>
      <c r="I58" s="8">
        <f>I55</f>
        <v>32794.18</v>
      </c>
      <c r="M58" s="8">
        <f>M55</f>
        <v>32749.18</v>
      </c>
    </row>
    <row r="59" spans="1:13" ht="15" thickBot="1" x14ac:dyDescent="0.25">
      <c r="A59" s="1">
        <f t="shared" si="0"/>
        <v>59</v>
      </c>
      <c r="B59" t="s">
        <v>51</v>
      </c>
      <c r="E59" s="13">
        <f>E58-E57</f>
        <v>4962</v>
      </c>
      <c r="I59" s="13">
        <f>I58-I57</f>
        <v>4881</v>
      </c>
      <c r="M59" s="13">
        <f>M58-M57</f>
        <v>5011</v>
      </c>
    </row>
    <row r="60" spans="1:13" ht="15" thickTop="1" x14ac:dyDescent="0.2">
      <c r="A60" s="1">
        <f t="shared" si="0"/>
        <v>60</v>
      </c>
      <c r="E60" s="6"/>
    </row>
    <row r="61" spans="1:13" x14ac:dyDescent="0.2">
      <c r="A61" s="1">
        <f t="shared" si="0"/>
        <v>61</v>
      </c>
    </row>
    <row r="62" spans="1:13" ht="15" x14ac:dyDescent="0.25">
      <c r="A62" s="1">
        <f t="shared" si="0"/>
        <v>62</v>
      </c>
      <c r="B62" s="2" t="s">
        <v>75</v>
      </c>
    </row>
    <row r="63" spans="1:13" x14ac:dyDescent="0.2">
      <c r="A63" s="1">
        <f t="shared" si="0"/>
        <v>63</v>
      </c>
      <c r="B63" t="s">
        <v>76</v>
      </c>
      <c r="E63" s="7">
        <f>EKPC!D22</f>
        <v>-6.1199999999999996E-3</v>
      </c>
      <c r="I63" s="7">
        <f>EKPC!H22</f>
        <v>-5.6399999999999992E-3</v>
      </c>
      <c r="M63" s="7">
        <f>EKPC!L22</f>
        <v>-6.5999999999999982E-3</v>
      </c>
    </row>
    <row r="64" spans="1:13" x14ac:dyDescent="0.2">
      <c r="A64" s="1">
        <f t="shared" si="0"/>
        <v>64</v>
      </c>
      <c r="B64" t="s">
        <v>77</v>
      </c>
      <c r="D64" s="17">
        <f>C11</f>
        <v>3.4779999999999998E-2</v>
      </c>
      <c r="E64" s="15">
        <f>ROUND(E63*D64,6)</f>
        <v>-2.13E-4</v>
      </c>
      <c r="H64" s="17">
        <f>D64</f>
        <v>3.4779999999999998E-2</v>
      </c>
      <c r="I64" s="15">
        <f>ROUND(I63*H64,6)</f>
        <v>-1.9599999999999999E-4</v>
      </c>
      <c r="L64" s="17">
        <f>H64</f>
        <v>3.4779999999999998E-2</v>
      </c>
      <c r="M64" s="15">
        <f>ROUND(M63*L64,6)</f>
        <v>-2.3000000000000001E-4</v>
      </c>
    </row>
    <row r="65" spans="1:13" ht="15" thickBot="1" x14ac:dyDescent="0.25">
      <c r="A65" s="1">
        <f t="shared" si="0"/>
        <v>65</v>
      </c>
      <c r="B65" t="s">
        <v>78</v>
      </c>
      <c r="E65" s="18">
        <f>E63+E64</f>
        <v>-6.3329999999999992E-3</v>
      </c>
      <c r="I65" s="18">
        <f>I63+I64</f>
        <v>-5.8359999999999992E-3</v>
      </c>
      <c r="M65" s="18">
        <f>M63+M64</f>
        <v>-6.8299999999999984E-3</v>
      </c>
    </row>
    <row r="66" spans="1:13" ht="15" thickTop="1" x14ac:dyDescent="0.2">
      <c r="A66" s="1">
        <f t="shared" si="0"/>
        <v>66</v>
      </c>
    </row>
    <row r="67" spans="1:13" x14ac:dyDescent="0.2">
      <c r="A67" s="1">
        <f t="shared" ref="A67:A81" si="1">A66+1</f>
        <v>67</v>
      </c>
      <c r="B67" t="s">
        <v>79</v>
      </c>
    </row>
    <row r="68" spans="1:13" x14ac:dyDescent="0.2">
      <c r="A68" s="1">
        <f t="shared" si="1"/>
        <v>68</v>
      </c>
    </row>
    <row r="69" spans="1:13" x14ac:dyDescent="0.2">
      <c r="A69" s="1">
        <f t="shared" si="1"/>
        <v>69</v>
      </c>
    </row>
    <row r="70" spans="1:13" ht="15" x14ac:dyDescent="0.25">
      <c r="A70" s="1">
        <f t="shared" si="1"/>
        <v>70</v>
      </c>
      <c r="B70" s="2" t="s">
        <v>80</v>
      </c>
    </row>
    <row r="71" spans="1:13" x14ac:dyDescent="0.2">
      <c r="A71" s="1">
        <f t="shared" si="1"/>
        <v>71</v>
      </c>
      <c r="B71" t="s">
        <v>81</v>
      </c>
      <c r="D71" s="9">
        <f>EKPC!D26</f>
        <v>0.15490000000000001</v>
      </c>
      <c r="H71" s="9">
        <f>EKPC!H26</f>
        <v>0.16139999999999999</v>
      </c>
      <c r="L71" s="9">
        <f>EKPC!L26</f>
        <v>0.17599999999999999</v>
      </c>
    </row>
    <row r="72" spans="1:13" x14ac:dyDescent="0.2">
      <c r="A72" s="1">
        <f t="shared" si="1"/>
        <v>72</v>
      </c>
      <c r="B72" t="s">
        <v>82</v>
      </c>
      <c r="D72" s="6">
        <v>2393280</v>
      </c>
      <c r="E72" s="6"/>
      <c r="H72" s="6">
        <v>2397421</v>
      </c>
      <c r="I72" s="6"/>
      <c r="L72" s="6">
        <v>2387274</v>
      </c>
      <c r="M72" s="6"/>
    </row>
    <row r="73" spans="1:13" x14ac:dyDescent="0.2">
      <c r="A73" s="1">
        <f t="shared" si="1"/>
        <v>73</v>
      </c>
      <c r="B73" t="s">
        <v>83</v>
      </c>
      <c r="D73" s="6"/>
      <c r="E73" s="6">
        <f>ROUND(D71*D72,0)</f>
        <v>370719</v>
      </c>
      <c r="H73" s="6"/>
      <c r="I73" s="6">
        <f>ROUND(H71*H72,0)</f>
        <v>386944</v>
      </c>
      <c r="L73" s="6"/>
      <c r="M73" s="6">
        <f>ROUND(L71*L72,0)</f>
        <v>420160</v>
      </c>
    </row>
    <row r="74" spans="1:13" x14ac:dyDescent="0.2">
      <c r="A74" s="1">
        <f t="shared" si="1"/>
        <v>74</v>
      </c>
      <c r="B74" t="s">
        <v>84</v>
      </c>
      <c r="D74" s="6"/>
      <c r="E74" s="8">
        <v>-7499</v>
      </c>
      <c r="H74" s="6"/>
      <c r="I74" s="8">
        <v>-7499</v>
      </c>
      <c r="L74" s="6"/>
      <c r="M74" s="8">
        <v>-7499</v>
      </c>
    </row>
    <row r="75" spans="1:13" ht="15" thickBot="1" x14ac:dyDescent="0.25">
      <c r="A75" s="1">
        <f t="shared" si="1"/>
        <v>75</v>
      </c>
      <c r="B75" t="s">
        <v>85</v>
      </c>
      <c r="D75" s="6"/>
      <c r="E75" s="13">
        <f>E73+E74</f>
        <v>363220</v>
      </c>
      <c r="H75" s="6"/>
      <c r="I75" s="13">
        <f>I73+I74</f>
        <v>379445</v>
      </c>
      <c r="L75" s="6"/>
      <c r="M75" s="13">
        <f>M73+M74</f>
        <v>412661</v>
      </c>
    </row>
    <row r="76" spans="1:13" ht="15" thickTop="1" x14ac:dyDescent="0.2">
      <c r="A76" s="1">
        <f t="shared" si="1"/>
        <v>76</v>
      </c>
      <c r="D76" s="6"/>
      <c r="E76" s="20"/>
      <c r="H76" s="6"/>
      <c r="I76" s="20"/>
      <c r="L76" s="6"/>
      <c r="M76" s="20"/>
    </row>
    <row r="77" spans="1:13" x14ac:dyDescent="0.2">
      <c r="A77" s="1">
        <f t="shared" si="1"/>
        <v>77</v>
      </c>
      <c r="B77" t="s">
        <v>86</v>
      </c>
      <c r="D77" s="6"/>
      <c r="E77" s="6">
        <v>3398869</v>
      </c>
      <c r="H77" s="6"/>
      <c r="I77" s="6">
        <v>3400434</v>
      </c>
      <c r="L77" s="6"/>
      <c r="M77" s="6">
        <v>3398735</v>
      </c>
    </row>
    <row r="78" spans="1:13" x14ac:dyDescent="0.2">
      <c r="A78" s="1">
        <f t="shared" si="1"/>
        <v>78</v>
      </c>
      <c r="D78" s="6"/>
      <c r="E78" s="6"/>
      <c r="H78" s="6"/>
      <c r="I78" s="6"/>
      <c r="L78" s="6"/>
      <c r="M78" s="6"/>
    </row>
    <row r="79" spans="1:13" ht="15" thickBot="1" x14ac:dyDescent="0.25">
      <c r="A79" s="1">
        <f t="shared" si="1"/>
        <v>79</v>
      </c>
      <c r="B79" t="s">
        <v>87</v>
      </c>
      <c r="E79" s="19">
        <f>ROUND(E75/E77,4)</f>
        <v>0.1069</v>
      </c>
      <c r="I79" s="19">
        <f>ROUND(I75/I77,4)</f>
        <v>0.1116</v>
      </c>
      <c r="M79" s="19">
        <f>ROUND(M75/M77,4)</f>
        <v>0.12139999999999999</v>
      </c>
    </row>
    <row r="80" spans="1:13" ht="15" thickTop="1" x14ac:dyDescent="0.2">
      <c r="A80" s="1">
        <f t="shared" si="1"/>
        <v>80</v>
      </c>
    </row>
    <row r="81" spans="1:2" x14ac:dyDescent="0.2">
      <c r="A81" s="1">
        <f t="shared" si="1"/>
        <v>81</v>
      </c>
      <c r="B81" t="s">
        <v>88</v>
      </c>
    </row>
  </sheetData>
  <mergeCells count="3">
    <mergeCell ref="C13:E13"/>
    <mergeCell ref="G13:I13"/>
    <mergeCell ref="K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="80" zoomScaleNormal="80" workbookViewId="0">
      <selection activeCell="B3" sqref="B3"/>
    </sheetView>
  </sheetViews>
  <sheetFormatPr defaultColWidth="15.625" defaultRowHeight="14.25" x14ac:dyDescent="0.2"/>
  <cols>
    <col min="1" max="1" width="4.625" customWidth="1"/>
    <col min="2" max="2" width="37.625" customWidth="1"/>
    <col min="6" max="6" width="3.625" customWidth="1"/>
    <col min="10" max="10" width="3.625" customWidth="1"/>
  </cols>
  <sheetData>
    <row r="1" spans="1:13" x14ac:dyDescent="0.2">
      <c r="A1" s="1">
        <v>1</v>
      </c>
      <c r="B1" t="s">
        <v>0</v>
      </c>
    </row>
    <row r="2" spans="1:13" x14ac:dyDescent="0.2">
      <c r="A2" s="1">
        <f>A1+1</f>
        <v>2</v>
      </c>
      <c r="B2" t="s">
        <v>1</v>
      </c>
    </row>
    <row r="3" spans="1:13" x14ac:dyDescent="0.2">
      <c r="A3" s="1">
        <f t="shared" ref="A3:A66" si="0">A2+1</f>
        <v>3</v>
      </c>
    </row>
    <row r="4" spans="1:13" ht="15" x14ac:dyDescent="0.25">
      <c r="A4" s="1">
        <f t="shared" si="0"/>
        <v>4</v>
      </c>
      <c r="B4" s="2" t="s">
        <v>5</v>
      </c>
    </row>
    <row r="5" spans="1:13" x14ac:dyDescent="0.2">
      <c r="A5" s="1">
        <f t="shared" si="0"/>
        <v>5</v>
      </c>
    </row>
    <row r="6" spans="1:13" x14ac:dyDescent="0.2">
      <c r="A6" s="1">
        <f t="shared" si="0"/>
        <v>6</v>
      </c>
      <c r="B6" t="s">
        <v>6</v>
      </c>
    </row>
    <row r="7" spans="1:13" x14ac:dyDescent="0.2">
      <c r="A7" s="1">
        <f t="shared" si="0"/>
        <v>7</v>
      </c>
      <c r="B7" t="s">
        <v>8</v>
      </c>
      <c r="C7" s="3">
        <v>650</v>
      </c>
      <c r="D7" t="s">
        <v>13</v>
      </c>
    </row>
    <row r="8" spans="1:13" x14ac:dyDescent="0.2">
      <c r="A8" s="1">
        <f t="shared" si="0"/>
        <v>8</v>
      </c>
      <c r="B8" t="s">
        <v>71</v>
      </c>
      <c r="C8" s="16">
        <v>1</v>
      </c>
    </row>
    <row r="9" spans="1:13" x14ac:dyDescent="0.2">
      <c r="A9" s="1">
        <f t="shared" si="0"/>
        <v>9</v>
      </c>
      <c r="B9" t="s">
        <v>10</v>
      </c>
      <c r="C9" s="3">
        <v>392000</v>
      </c>
      <c r="D9" t="s">
        <v>14</v>
      </c>
    </row>
    <row r="10" spans="1:13" x14ac:dyDescent="0.2">
      <c r="A10" s="1">
        <f t="shared" si="0"/>
        <v>10</v>
      </c>
      <c r="B10" t="s">
        <v>11</v>
      </c>
      <c r="C10" s="3">
        <v>145667</v>
      </c>
      <c r="D10" t="s">
        <v>14</v>
      </c>
    </row>
    <row r="11" spans="1:13" x14ac:dyDescent="0.2">
      <c r="A11" s="1">
        <f t="shared" si="0"/>
        <v>11</v>
      </c>
      <c r="B11" t="s">
        <v>72</v>
      </c>
      <c r="C11" s="17">
        <v>5.0720000000000001E-2</v>
      </c>
    </row>
    <row r="12" spans="1:13" x14ac:dyDescent="0.2">
      <c r="A12" s="1">
        <f t="shared" si="0"/>
        <v>12</v>
      </c>
    </row>
    <row r="13" spans="1:13" x14ac:dyDescent="0.2">
      <c r="A13" s="1">
        <f t="shared" si="0"/>
        <v>13</v>
      </c>
      <c r="C13" s="21" t="s">
        <v>15</v>
      </c>
      <c r="D13" s="22"/>
      <c r="E13" s="23"/>
      <c r="G13" s="21" t="s">
        <v>19</v>
      </c>
      <c r="H13" s="22"/>
      <c r="I13" s="23"/>
      <c r="K13" s="21" t="s">
        <v>20</v>
      </c>
      <c r="L13" s="22"/>
      <c r="M13" s="23"/>
    </row>
    <row r="14" spans="1:13" ht="15" thickBot="1" x14ac:dyDescent="0.25">
      <c r="A14" s="1">
        <f t="shared" si="0"/>
        <v>14</v>
      </c>
      <c r="C14" s="4" t="s">
        <v>16</v>
      </c>
      <c r="D14" s="4" t="s">
        <v>17</v>
      </c>
      <c r="E14" s="4" t="s">
        <v>18</v>
      </c>
      <c r="G14" s="4" t="s">
        <v>16</v>
      </c>
      <c r="H14" s="4" t="s">
        <v>17</v>
      </c>
      <c r="I14" s="4" t="s">
        <v>18</v>
      </c>
      <c r="K14" s="4" t="s">
        <v>16</v>
      </c>
      <c r="L14" s="4" t="s">
        <v>17</v>
      </c>
      <c r="M14" s="4" t="s">
        <v>18</v>
      </c>
    </row>
    <row r="15" spans="1:13" ht="15" x14ac:dyDescent="0.25">
      <c r="A15" s="1">
        <f t="shared" si="0"/>
        <v>15</v>
      </c>
      <c r="B15" s="2" t="s">
        <v>21</v>
      </c>
    </row>
    <row r="16" spans="1:13" x14ac:dyDescent="0.2">
      <c r="A16" s="1">
        <f t="shared" si="0"/>
        <v>16</v>
      </c>
      <c r="B16" t="s">
        <v>73</v>
      </c>
      <c r="D16" s="5">
        <v>50</v>
      </c>
      <c r="E16" s="6">
        <f>D16</f>
        <v>50</v>
      </c>
      <c r="H16" s="5">
        <f>D16</f>
        <v>50</v>
      </c>
      <c r="I16" s="6">
        <f>H16</f>
        <v>50</v>
      </c>
      <c r="L16" s="5">
        <f>H16</f>
        <v>50</v>
      </c>
      <c r="M16" s="6">
        <f>L16</f>
        <v>50</v>
      </c>
    </row>
    <row r="17" spans="1:13" x14ac:dyDescent="0.2">
      <c r="A17" s="1">
        <f t="shared" si="0"/>
        <v>17</v>
      </c>
      <c r="D17" s="5"/>
      <c r="E17" s="6"/>
      <c r="I17" s="6"/>
      <c r="M17" s="6"/>
    </row>
    <row r="18" spans="1:13" x14ac:dyDescent="0.2">
      <c r="A18" s="1">
        <f t="shared" si="0"/>
        <v>18</v>
      </c>
      <c r="B18" t="s">
        <v>22</v>
      </c>
      <c r="C18" s="3">
        <f>C7</f>
        <v>650</v>
      </c>
      <c r="D18" s="5">
        <v>7</v>
      </c>
      <c r="E18" s="6">
        <f>ROUND(C18*D18,0)</f>
        <v>4550</v>
      </c>
      <c r="G18" s="3">
        <f>C18</f>
        <v>650</v>
      </c>
      <c r="H18" s="5">
        <f>D18</f>
        <v>7</v>
      </c>
      <c r="I18" s="6">
        <f>ROUND(G18*H18,0)</f>
        <v>4550</v>
      </c>
      <c r="K18" s="3">
        <f>G18</f>
        <v>650</v>
      </c>
      <c r="L18" s="5">
        <f>H18</f>
        <v>7</v>
      </c>
      <c r="M18" s="6">
        <f>ROUND(K18*L18,0)</f>
        <v>4550</v>
      </c>
    </row>
    <row r="19" spans="1:13" x14ac:dyDescent="0.2">
      <c r="A19" s="1">
        <f t="shared" si="0"/>
        <v>19</v>
      </c>
      <c r="C19" s="3"/>
      <c r="E19" s="6"/>
      <c r="I19" s="6"/>
      <c r="M19" s="6"/>
    </row>
    <row r="20" spans="1:13" x14ac:dyDescent="0.2">
      <c r="A20" s="1">
        <f t="shared" si="0"/>
        <v>20</v>
      </c>
      <c r="B20" t="s">
        <v>74</v>
      </c>
      <c r="C20" s="3">
        <f>ROUND(C9*(1-C11),0)</f>
        <v>372118</v>
      </c>
      <c r="D20" s="7">
        <v>5.7579999999999999E-2</v>
      </c>
      <c r="E20" s="6">
        <f>ROUND(C20*D20,0)</f>
        <v>21427</v>
      </c>
      <c r="G20" s="3">
        <f>C20</f>
        <v>372118</v>
      </c>
      <c r="H20" s="7">
        <f>D20</f>
        <v>5.7579999999999999E-2</v>
      </c>
      <c r="I20" s="6">
        <f>ROUND(G20*H20,0)</f>
        <v>21427</v>
      </c>
      <c r="K20" s="3">
        <f>G20</f>
        <v>372118</v>
      </c>
      <c r="L20" s="7">
        <f>H20</f>
        <v>5.7579999999999999E-2</v>
      </c>
      <c r="M20" s="6">
        <f>ROUND(K20*L20,0)</f>
        <v>21427</v>
      </c>
    </row>
    <row r="21" spans="1:13" x14ac:dyDescent="0.2">
      <c r="A21" s="1">
        <f t="shared" si="0"/>
        <v>21</v>
      </c>
      <c r="C21" s="3"/>
      <c r="D21" s="7"/>
      <c r="E21" s="6"/>
      <c r="I21" s="6"/>
      <c r="M21" s="6"/>
    </row>
    <row r="22" spans="1:13" x14ac:dyDescent="0.2">
      <c r="A22" s="1">
        <f t="shared" si="0"/>
        <v>22</v>
      </c>
      <c r="B22" t="s">
        <v>26</v>
      </c>
      <c r="C22" s="3">
        <f>C20</f>
        <v>372118</v>
      </c>
      <c r="D22" s="7">
        <f>E65</f>
        <v>-6.43E-3</v>
      </c>
      <c r="E22" s="8">
        <f>ROUND(C22*D22,0)</f>
        <v>-2393</v>
      </c>
      <c r="G22" s="3">
        <f>C22</f>
        <v>372118</v>
      </c>
      <c r="H22" s="7">
        <f>I65</f>
        <v>-5.925999999999999E-3</v>
      </c>
      <c r="I22" s="8">
        <f>ROUND(G22*H22,0)</f>
        <v>-2205</v>
      </c>
      <c r="K22" s="3">
        <f>G22</f>
        <v>372118</v>
      </c>
      <c r="L22" s="7">
        <f>M65</f>
        <v>-6.9349999999999985E-3</v>
      </c>
      <c r="M22" s="8">
        <f>ROUND(K22*L22,0)</f>
        <v>-2581</v>
      </c>
    </row>
    <row r="23" spans="1:13" x14ac:dyDescent="0.2">
      <c r="A23" s="1">
        <f t="shared" si="0"/>
        <v>23</v>
      </c>
      <c r="E23" s="6"/>
      <c r="I23" s="6"/>
      <c r="M23" s="6"/>
    </row>
    <row r="24" spans="1:13" x14ac:dyDescent="0.2">
      <c r="A24" s="1">
        <f t="shared" si="0"/>
        <v>24</v>
      </c>
      <c r="B24" t="s">
        <v>27</v>
      </c>
      <c r="E24" s="6">
        <f>SUM(E16:E22)</f>
        <v>23634</v>
      </c>
      <c r="I24" s="6">
        <f>SUM(I16:I22)</f>
        <v>23822</v>
      </c>
      <c r="M24" s="6">
        <f>SUM(M16:M22)</f>
        <v>23446</v>
      </c>
    </row>
    <row r="25" spans="1:13" x14ac:dyDescent="0.2">
      <c r="A25" s="1">
        <f t="shared" si="0"/>
        <v>25</v>
      </c>
      <c r="E25" s="6"/>
      <c r="I25" s="6"/>
      <c r="M25" s="6"/>
    </row>
    <row r="26" spans="1:13" x14ac:dyDescent="0.2">
      <c r="A26" s="1">
        <f t="shared" si="0"/>
        <v>26</v>
      </c>
      <c r="B26" t="s">
        <v>28</v>
      </c>
      <c r="D26" s="9">
        <f>E79</f>
        <v>0.10780000000000001</v>
      </c>
      <c r="E26" s="8">
        <f>ROUND(E24*D26,0)</f>
        <v>2548</v>
      </c>
      <c r="H26" s="9">
        <f>I79</f>
        <v>0.11269999999999999</v>
      </c>
      <c r="I26" s="8">
        <f>ROUND(I24*H26,0)</f>
        <v>2685</v>
      </c>
      <c r="L26" s="9">
        <f>M79</f>
        <v>0.1221</v>
      </c>
      <c r="M26" s="8">
        <f>ROUND(M24*L26,0)</f>
        <v>2863</v>
      </c>
    </row>
    <row r="27" spans="1:13" x14ac:dyDescent="0.2">
      <c r="A27" s="1">
        <f t="shared" si="0"/>
        <v>27</v>
      </c>
      <c r="E27" s="6"/>
      <c r="I27" s="6"/>
      <c r="M27" s="6"/>
    </row>
    <row r="28" spans="1:13" ht="15" thickBot="1" x14ac:dyDescent="0.25">
      <c r="A28" s="1">
        <f t="shared" si="0"/>
        <v>28</v>
      </c>
      <c r="B28" t="s">
        <v>29</v>
      </c>
      <c r="E28" s="10">
        <f>E24+E26</f>
        <v>26182</v>
      </c>
      <c r="I28" s="10">
        <f>I24+I26</f>
        <v>26507</v>
      </c>
      <c r="M28" s="10">
        <f>M24+M26</f>
        <v>26309</v>
      </c>
    </row>
    <row r="29" spans="1:13" ht="15" thickTop="1" x14ac:dyDescent="0.2">
      <c r="A29" s="1">
        <f t="shared" si="0"/>
        <v>29</v>
      </c>
      <c r="E29" s="6"/>
    </row>
    <row r="30" spans="1:13" x14ac:dyDescent="0.2">
      <c r="A30" s="1">
        <f t="shared" si="0"/>
        <v>30</v>
      </c>
      <c r="E30" s="6"/>
    </row>
    <row r="31" spans="1:13" ht="15" x14ac:dyDescent="0.25">
      <c r="A31" s="1">
        <f t="shared" si="0"/>
        <v>31</v>
      </c>
      <c r="B31" s="2" t="s">
        <v>30</v>
      </c>
      <c r="E31" s="6"/>
    </row>
    <row r="32" spans="1:13" x14ac:dyDescent="0.2">
      <c r="A32" s="1">
        <f t="shared" si="0"/>
        <v>32</v>
      </c>
      <c r="E32" s="6"/>
    </row>
    <row r="33" spans="1:13" x14ac:dyDescent="0.2">
      <c r="A33" s="1">
        <f t="shared" si="0"/>
        <v>33</v>
      </c>
      <c r="B33" t="s">
        <v>31</v>
      </c>
      <c r="C33" s="3">
        <f>EKPC!C33</f>
        <v>145666.66666666666</v>
      </c>
      <c r="D33" s="7">
        <f>EKPC!D33</f>
        <v>7.3286000000000004E-2</v>
      </c>
      <c r="E33" s="6">
        <f>EKPC!E33</f>
        <v>10675</v>
      </c>
      <c r="G33" s="3">
        <f>EKPC!G33</f>
        <v>145666.66666666666</v>
      </c>
      <c r="H33" s="7">
        <f>EKPC!H33</f>
        <v>7.3286000000000004E-2</v>
      </c>
      <c r="I33" s="6">
        <f>EKPC!I33</f>
        <v>10675</v>
      </c>
      <c r="K33" s="3">
        <f>EKPC!K33</f>
        <v>145666.66666666666</v>
      </c>
      <c r="L33" s="7">
        <f>EKPC!L33</f>
        <v>7.3286000000000004E-2</v>
      </c>
      <c r="M33" s="6">
        <f>EKPC!M33</f>
        <v>10675</v>
      </c>
    </row>
    <row r="34" spans="1:13" x14ac:dyDescent="0.2">
      <c r="A34" s="1">
        <f t="shared" si="0"/>
        <v>34</v>
      </c>
      <c r="E34" s="6"/>
      <c r="I34" s="6"/>
      <c r="M34" s="6"/>
    </row>
    <row r="35" spans="1:13" x14ac:dyDescent="0.2">
      <c r="A35" s="1">
        <f t="shared" si="0"/>
        <v>35</v>
      </c>
      <c r="B35" t="s">
        <v>32</v>
      </c>
      <c r="E35" s="6"/>
      <c r="I35" s="6"/>
      <c r="M35" s="6"/>
    </row>
    <row r="36" spans="1:13" x14ac:dyDescent="0.2">
      <c r="A36" s="1">
        <f t="shared" si="0"/>
        <v>36</v>
      </c>
      <c r="B36" t="s">
        <v>33</v>
      </c>
      <c r="C36" s="3">
        <f>EKPC!C36</f>
        <v>145666.66666666666</v>
      </c>
      <c r="D36" s="7">
        <f>EKPC!D36</f>
        <v>2.776E-2</v>
      </c>
      <c r="E36" s="6">
        <f>EKPC!E36</f>
        <v>4044</v>
      </c>
      <c r="G36" s="3">
        <f>EKPC!G36</f>
        <v>145666.66666666666</v>
      </c>
      <c r="H36" s="7">
        <f>EKPC!H36</f>
        <v>2.776E-2</v>
      </c>
      <c r="I36" s="6">
        <f>EKPC!I36</f>
        <v>4044</v>
      </c>
      <c r="K36" s="3">
        <f>EKPC!K36</f>
        <v>145666.66666666666</v>
      </c>
      <c r="L36" s="7">
        <f>EKPC!L36</f>
        <v>2.776E-2</v>
      </c>
      <c r="M36" s="6">
        <f>EKPC!M36</f>
        <v>4044</v>
      </c>
    </row>
    <row r="37" spans="1:13" x14ac:dyDescent="0.2">
      <c r="A37" s="1">
        <f t="shared" si="0"/>
        <v>37</v>
      </c>
      <c r="B37" t="s">
        <v>34</v>
      </c>
      <c r="C37" s="3">
        <f>EKPC!C37</f>
        <v>145666.66666666666</v>
      </c>
      <c r="D37" s="7">
        <f>EKPC!D37</f>
        <v>-6.1199999999999996E-3</v>
      </c>
      <c r="E37" s="8">
        <f>EKPC!E37</f>
        <v>-891</v>
      </c>
      <c r="G37" s="3">
        <f>EKPC!G37</f>
        <v>145666.66666666666</v>
      </c>
      <c r="H37" s="7">
        <f>EKPC!H37</f>
        <v>-5.6399999999999992E-3</v>
      </c>
      <c r="I37" s="8">
        <f>EKPC!I37</f>
        <v>-822</v>
      </c>
      <c r="K37" s="3">
        <f>EKPC!K37</f>
        <v>145666.66666666666</v>
      </c>
      <c r="L37" s="7">
        <f>EKPC!L37</f>
        <v>-6.5999999999999982E-3</v>
      </c>
      <c r="M37" s="8">
        <f>EKPC!M37</f>
        <v>-961</v>
      </c>
    </row>
    <row r="38" spans="1:13" x14ac:dyDescent="0.2">
      <c r="A38" s="1">
        <f t="shared" si="0"/>
        <v>38</v>
      </c>
      <c r="B38" t="s">
        <v>35</v>
      </c>
      <c r="E38" s="11">
        <f>EKPC!E38</f>
        <v>3153</v>
      </c>
      <c r="I38" s="11">
        <f>EKPC!I38</f>
        <v>3222</v>
      </c>
      <c r="M38" s="11">
        <f>EKPC!M38</f>
        <v>3083</v>
      </c>
    </row>
    <row r="39" spans="1:13" x14ac:dyDescent="0.2">
      <c r="A39" s="1">
        <f t="shared" si="0"/>
        <v>39</v>
      </c>
      <c r="E39" s="6"/>
      <c r="I39" s="6"/>
      <c r="M39" s="6"/>
    </row>
    <row r="40" spans="1:13" x14ac:dyDescent="0.2">
      <c r="A40" s="1">
        <f t="shared" si="0"/>
        <v>40</v>
      </c>
      <c r="B40" t="s">
        <v>36</v>
      </c>
      <c r="E40" s="6"/>
      <c r="I40" s="6"/>
      <c r="M40" s="6"/>
    </row>
    <row r="41" spans="1:13" x14ac:dyDescent="0.2">
      <c r="A41" s="1">
        <f t="shared" si="0"/>
        <v>41</v>
      </c>
      <c r="B41" t="s">
        <v>37</v>
      </c>
      <c r="E41" s="6"/>
      <c r="I41" s="6"/>
      <c r="M41" s="6"/>
    </row>
    <row r="42" spans="1:13" x14ac:dyDescent="0.2">
      <c r="A42" s="1">
        <f t="shared" si="0"/>
        <v>42</v>
      </c>
      <c r="B42" t="s">
        <v>38</v>
      </c>
      <c r="D42" s="9">
        <f>EKPC!D42</f>
        <v>0.15490000000000001</v>
      </c>
      <c r="E42" s="6">
        <f>EKPC!E42</f>
        <v>488</v>
      </c>
      <c r="H42" s="9">
        <f>EKPC!H42</f>
        <v>0.16139999999999999</v>
      </c>
      <c r="I42" s="6">
        <f>EKPC!I42</f>
        <v>520</v>
      </c>
      <c r="L42" s="9">
        <f>EKPC!L42</f>
        <v>0.17599999999999999</v>
      </c>
      <c r="M42" s="6">
        <f>EKPC!M42</f>
        <v>543</v>
      </c>
    </row>
    <row r="43" spans="1:13" x14ac:dyDescent="0.2">
      <c r="A43" s="1">
        <f t="shared" si="0"/>
        <v>43</v>
      </c>
      <c r="B43" t="s">
        <v>39</v>
      </c>
      <c r="D43" s="9">
        <f>EKPC!D43</f>
        <v>9.8799999999999999E-2</v>
      </c>
      <c r="E43" s="8">
        <f>EKPC!E43</f>
        <v>-312</v>
      </c>
      <c r="H43" s="9">
        <f>EKPC!H43</f>
        <v>0.10290000000000001</v>
      </c>
      <c r="I43" s="8">
        <f>EKPC!I43</f>
        <v>-332</v>
      </c>
      <c r="L43" s="9">
        <f>EKPC!L43</f>
        <v>0.11219999999999999</v>
      </c>
      <c r="M43" s="8">
        <f>EKPC!M43</f>
        <v>-346</v>
      </c>
    </row>
    <row r="44" spans="1:13" x14ac:dyDescent="0.2">
      <c r="A44" s="1">
        <f t="shared" si="0"/>
        <v>44</v>
      </c>
      <c r="B44" t="s">
        <v>40</v>
      </c>
      <c r="E44" s="11">
        <f>EKPC!E44</f>
        <v>176</v>
      </c>
      <c r="I44" s="11">
        <f>EKPC!I44</f>
        <v>188</v>
      </c>
      <c r="M44" s="11">
        <f>EKPC!M44</f>
        <v>197</v>
      </c>
    </row>
    <row r="45" spans="1:13" x14ac:dyDescent="0.2">
      <c r="A45" s="1">
        <f t="shared" si="0"/>
        <v>45</v>
      </c>
      <c r="E45" s="6"/>
      <c r="I45" s="6"/>
      <c r="M45" s="6"/>
    </row>
    <row r="46" spans="1:13" x14ac:dyDescent="0.2">
      <c r="A46" s="1">
        <f t="shared" si="0"/>
        <v>46</v>
      </c>
      <c r="B46" t="s">
        <v>41</v>
      </c>
      <c r="C46" s="3">
        <f>EKPC!C46</f>
        <v>18.25</v>
      </c>
      <c r="D46" s="6">
        <f>EKPC!D46</f>
        <v>130.62</v>
      </c>
      <c r="E46" s="8">
        <f>EKPC!E46</f>
        <v>2384</v>
      </c>
      <c r="G46" s="3">
        <f>EKPC!G46</f>
        <v>18.25</v>
      </c>
      <c r="H46" s="6">
        <f>EKPC!H46</f>
        <v>130.62</v>
      </c>
      <c r="I46" s="8">
        <f>EKPC!I46</f>
        <v>2384</v>
      </c>
      <c r="K46" s="3">
        <f>EKPC!K46</f>
        <v>18.25</v>
      </c>
      <c r="L46" s="6">
        <f>EKPC!L46</f>
        <v>130.62</v>
      </c>
      <c r="M46" s="8">
        <f>EKPC!M46</f>
        <v>2384</v>
      </c>
    </row>
    <row r="47" spans="1:13" x14ac:dyDescent="0.2">
      <c r="A47" s="1">
        <f t="shared" si="0"/>
        <v>47</v>
      </c>
      <c r="E47" s="6"/>
      <c r="I47" s="6"/>
      <c r="M47" s="6"/>
    </row>
    <row r="48" spans="1:13" x14ac:dyDescent="0.2">
      <c r="A48" s="1">
        <f t="shared" si="0"/>
        <v>48</v>
      </c>
      <c r="B48" t="s">
        <v>42</v>
      </c>
      <c r="E48" s="6"/>
      <c r="I48" s="6"/>
      <c r="M48" s="6"/>
    </row>
    <row r="49" spans="1:13" x14ac:dyDescent="0.2">
      <c r="A49" s="1">
        <f t="shared" si="0"/>
        <v>49</v>
      </c>
      <c r="B49" t="s">
        <v>43</v>
      </c>
      <c r="E49" s="20">
        <f>E28</f>
        <v>26182</v>
      </c>
      <c r="I49" s="20">
        <f>I28</f>
        <v>26507</v>
      </c>
      <c r="M49" s="20">
        <f>M28</f>
        <v>26309</v>
      </c>
    </row>
    <row r="50" spans="1:13" x14ac:dyDescent="0.2">
      <c r="A50" s="1">
        <f t="shared" si="0"/>
        <v>50</v>
      </c>
      <c r="B50" t="s">
        <v>44</v>
      </c>
      <c r="E50" s="20">
        <f>EKPC!E50</f>
        <v>10675</v>
      </c>
      <c r="I50" s="20">
        <f>EKPC!I50</f>
        <v>10675</v>
      </c>
      <c r="M50" s="20">
        <f>EKPC!M50</f>
        <v>10675</v>
      </c>
    </row>
    <row r="51" spans="1:13" x14ac:dyDescent="0.2">
      <c r="A51" s="1">
        <f t="shared" si="0"/>
        <v>51</v>
      </c>
      <c r="B51" t="s">
        <v>45</v>
      </c>
      <c r="E51" s="20">
        <f>EKPC!E51</f>
        <v>-3153</v>
      </c>
      <c r="I51" s="20">
        <f>EKPC!I51</f>
        <v>-3222</v>
      </c>
      <c r="M51" s="20">
        <f>EKPC!M51</f>
        <v>-3083</v>
      </c>
    </row>
    <row r="52" spans="1:13" x14ac:dyDescent="0.2">
      <c r="A52" s="1">
        <f t="shared" si="0"/>
        <v>52</v>
      </c>
      <c r="B52" t="s">
        <v>46</v>
      </c>
      <c r="E52" s="20">
        <f>EKPC!E52</f>
        <v>-176</v>
      </c>
      <c r="I52" s="20">
        <f>EKPC!I52</f>
        <v>-188</v>
      </c>
      <c r="M52" s="20">
        <f>EKPC!M52</f>
        <v>-197</v>
      </c>
    </row>
    <row r="53" spans="1:13" x14ac:dyDescent="0.2">
      <c r="A53" s="1">
        <f t="shared" si="0"/>
        <v>53</v>
      </c>
      <c r="B53" t="s">
        <v>47</v>
      </c>
      <c r="E53" s="8">
        <f>EKPC!E53</f>
        <v>-2384</v>
      </c>
      <c r="I53" s="8">
        <f>EKPC!I53</f>
        <v>-2384</v>
      </c>
      <c r="M53" s="8">
        <f>EKPC!M53</f>
        <v>-2384</v>
      </c>
    </row>
    <row r="54" spans="1:13" x14ac:dyDescent="0.2">
      <c r="A54" s="1">
        <f t="shared" si="0"/>
        <v>54</v>
      </c>
      <c r="E54" s="6"/>
      <c r="I54" s="6"/>
      <c r="M54" s="6"/>
    </row>
    <row r="55" spans="1:13" ht="15" thickBot="1" x14ac:dyDescent="0.25">
      <c r="A55" s="1">
        <f t="shared" si="0"/>
        <v>55</v>
      </c>
      <c r="B55" t="s">
        <v>48</v>
      </c>
      <c r="E55" s="10">
        <f>SUM(E49:E53)</f>
        <v>31144</v>
      </c>
      <c r="I55" s="10">
        <f>SUM(I49:I53)</f>
        <v>31388</v>
      </c>
      <c r="M55" s="10">
        <f>SUM(M49:M53)</f>
        <v>31320</v>
      </c>
    </row>
    <row r="56" spans="1:13" ht="15" thickTop="1" x14ac:dyDescent="0.2">
      <c r="A56" s="1">
        <f t="shared" si="0"/>
        <v>56</v>
      </c>
      <c r="E56" s="6"/>
      <c r="I56" s="6"/>
      <c r="M56" s="6"/>
    </row>
    <row r="57" spans="1:13" x14ac:dyDescent="0.2">
      <c r="A57" s="1">
        <f t="shared" si="0"/>
        <v>57</v>
      </c>
      <c r="B57" t="s">
        <v>49</v>
      </c>
      <c r="E57" s="20">
        <f>E28</f>
        <v>26182</v>
      </c>
      <c r="I57" s="20">
        <f>I28</f>
        <v>26507</v>
      </c>
      <c r="M57" s="20">
        <f>M28</f>
        <v>26309</v>
      </c>
    </row>
    <row r="58" spans="1:13" x14ac:dyDescent="0.2">
      <c r="A58" s="1">
        <f t="shared" si="0"/>
        <v>58</v>
      </c>
      <c r="B58" t="s">
        <v>50</v>
      </c>
      <c r="E58" s="8">
        <f>E55</f>
        <v>31144</v>
      </c>
      <c r="I58" s="8">
        <f>I55</f>
        <v>31388</v>
      </c>
      <c r="M58" s="8">
        <f>M55</f>
        <v>31320</v>
      </c>
    </row>
    <row r="59" spans="1:13" ht="15" thickBot="1" x14ac:dyDescent="0.25">
      <c r="A59" s="1">
        <f t="shared" si="0"/>
        <v>59</v>
      </c>
      <c r="B59" t="s">
        <v>51</v>
      </c>
      <c r="E59" s="13">
        <f>E58-E57</f>
        <v>4962</v>
      </c>
      <c r="I59" s="13">
        <f>I58-I57</f>
        <v>4881</v>
      </c>
      <c r="M59" s="13">
        <f>M58-M57</f>
        <v>5011</v>
      </c>
    </row>
    <row r="60" spans="1:13" ht="15" thickTop="1" x14ac:dyDescent="0.2">
      <c r="A60" s="1">
        <f t="shared" si="0"/>
        <v>60</v>
      </c>
      <c r="E60" s="6"/>
    </row>
    <row r="61" spans="1:13" x14ac:dyDescent="0.2">
      <c r="A61" s="1">
        <f t="shared" si="0"/>
        <v>61</v>
      </c>
    </row>
    <row r="62" spans="1:13" ht="15" x14ac:dyDescent="0.25">
      <c r="A62" s="1">
        <f t="shared" si="0"/>
        <v>62</v>
      </c>
      <c r="B62" s="2" t="s">
        <v>75</v>
      </c>
    </row>
    <row r="63" spans="1:13" x14ac:dyDescent="0.2">
      <c r="A63" s="1">
        <f t="shared" si="0"/>
        <v>63</v>
      </c>
      <c r="B63" t="s">
        <v>76</v>
      </c>
      <c r="E63" s="7">
        <f>EKPC!D22</f>
        <v>-6.1199999999999996E-3</v>
      </c>
      <c r="I63" s="7">
        <f>EKPC!H22</f>
        <v>-5.6399999999999992E-3</v>
      </c>
      <c r="M63" s="7">
        <f>EKPC!L22</f>
        <v>-6.5999999999999982E-3</v>
      </c>
    </row>
    <row r="64" spans="1:13" x14ac:dyDescent="0.2">
      <c r="A64" s="1">
        <f t="shared" si="0"/>
        <v>64</v>
      </c>
      <c r="B64" t="s">
        <v>77</v>
      </c>
      <c r="D64" s="17">
        <f>C11</f>
        <v>5.0720000000000001E-2</v>
      </c>
      <c r="E64" s="15">
        <f>ROUND(E63*D64,6)</f>
        <v>-3.1E-4</v>
      </c>
      <c r="H64" s="17">
        <f>D64</f>
        <v>5.0720000000000001E-2</v>
      </c>
      <c r="I64" s="15">
        <f>ROUND(I63*H64,6)</f>
        <v>-2.8600000000000001E-4</v>
      </c>
      <c r="L64" s="17">
        <f>H64</f>
        <v>5.0720000000000001E-2</v>
      </c>
      <c r="M64" s="15">
        <f>ROUND(M63*L64,6)</f>
        <v>-3.3500000000000001E-4</v>
      </c>
    </row>
    <row r="65" spans="1:13" ht="15" thickBot="1" x14ac:dyDescent="0.25">
      <c r="A65" s="1">
        <f t="shared" si="0"/>
        <v>65</v>
      </c>
      <c r="B65" t="s">
        <v>78</v>
      </c>
      <c r="E65" s="18">
        <f>E63+E64</f>
        <v>-6.43E-3</v>
      </c>
      <c r="I65" s="18">
        <f>I63+I64</f>
        <v>-5.925999999999999E-3</v>
      </c>
      <c r="M65" s="18">
        <f>M63+M64</f>
        <v>-6.9349999999999985E-3</v>
      </c>
    </row>
    <row r="66" spans="1:13" ht="15" thickTop="1" x14ac:dyDescent="0.2">
      <c r="A66" s="1">
        <f t="shared" si="0"/>
        <v>66</v>
      </c>
    </row>
    <row r="67" spans="1:13" x14ac:dyDescent="0.2">
      <c r="A67" s="1">
        <f t="shared" ref="A67:A81" si="1">A66+1</f>
        <v>67</v>
      </c>
      <c r="B67" t="s">
        <v>79</v>
      </c>
    </row>
    <row r="68" spans="1:13" x14ac:dyDescent="0.2">
      <c r="A68" s="1">
        <f t="shared" si="1"/>
        <v>68</v>
      </c>
    </row>
    <row r="69" spans="1:13" x14ac:dyDescent="0.2">
      <c r="A69" s="1">
        <f t="shared" si="1"/>
        <v>69</v>
      </c>
    </row>
    <row r="70" spans="1:13" ht="15" x14ac:dyDescent="0.25">
      <c r="A70" s="1">
        <f t="shared" si="1"/>
        <v>70</v>
      </c>
      <c r="B70" s="2" t="s">
        <v>80</v>
      </c>
    </row>
    <row r="71" spans="1:13" x14ac:dyDescent="0.2">
      <c r="A71" s="1">
        <f t="shared" si="1"/>
        <v>71</v>
      </c>
      <c r="B71" t="s">
        <v>81</v>
      </c>
      <c r="D71" s="9">
        <f>EKPC!D26</f>
        <v>0.15490000000000001</v>
      </c>
      <c r="H71" s="9">
        <f>EKPC!H26</f>
        <v>0.16139999999999999</v>
      </c>
      <c r="L71" s="9">
        <f>EKPC!L26</f>
        <v>0.17599999999999999</v>
      </c>
    </row>
    <row r="72" spans="1:13" x14ac:dyDescent="0.2">
      <c r="A72" s="1">
        <f t="shared" si="1"/>
        <v>72</v>
      </c>
      <c r="B72" t="s">
        <v>82</v>
      </c>
      <c r="D72" s="6">
        <v>6448903</v>
      </c>
      <c r="E72" s="6"/>
      <c r="H72" s="6">
        <v>6469595</v>
      </c>
      <c r="I72" s="6"/>
      <c r="L72" s="6">
        <v>6446168</v>
      </c>
      <c r="M72" s="6"/>
    </row>
    <row r="73" spans="1:13" x14ac:dyDescent="0.2">
      <c r="A73" s="1">
        <f t="shared" si="1"/>
        <v>73</v>
      </c>
      <c r="B73" t="s">
        <v>83</v>
      </c>
      <c r="D73" s="6"/>
      <c r="E73" s="6">
        <f>ROUND(D71*D72,0)</f>
        <v>998935</v>
      </c>
      <c r="H73" s="6"/>
      <c r="I73" s="6">
        <f>ROUND(H71*H72,0)</f>
        <v>1044193</v>
      </c>
      <c r="L73" s="6"/>
      <c r="M73" s="6">
        <f>ROUND(L71*L72,0)</f>
        <v>1134526</v>
      </c>
    </row>
    <row r="74" spans="1:13" x14ac:dyDescent="0.2">
      <c r="A74" s="1">
        <f t="shared" si="1"/>
        <v>74</v>
      </c>
      <c r="B74" t="s">
        <v>84</v>
      </c>
      <c r="D74" s="6"/>
      <c r="E74" s="8">
        <v>-2538</v>
      </c>
      <c r="H74" s="6"/>
      <c r="I74" s="8">
        <v>-2538</v>
      </c>
      <c r="L74" s="6"/>
      <c r="M74" s="8">
        <v>-2538</v>
      </c>
    </row>
    <row r="75" spans="1:13" ht="15" thickBot="1" x14ac:dyDescent="0.25">
      <c r="A75" s="1">
        <f t="shared" si="1"/>
        <v>75</v>
      </c>
      <c r="B75" t="s">
        <v>85</v>
      </c>
      <c r="D75" s="6"/>
      <c r="E75" s="13">
        <f>E73+E74</f>
        <v>996397</v>
      </c>
      <c r="H75" s="6"/>
      <c r="I75" s="13">
        <f>I73+I74</f>
        <v>1041655</v>
      </c>
      <c r="L75" s="6"/>
      <c r="M75" s="13">
        <f>M73+M74</f>
        <v>1131988</v>
      </c>
    </row>
    <row r="76" spans="1:13" ht="15" thickTop="1" x14ac:dyDescent="0.2">
      <c r="A76" s="1">
        <f t="shared" si="1"/>
        <v>76</v>
      </c>
      <c r="D76" s="6"/>
      <c r="E76" s="20"/>
      <c r="H76" s="6"/>
      <c r="I76" s="20"/>
      <c r="L76" s="6"/>
      <c r="M76" s="20"/>
    </row>
    <row r="77" spans="1:13" x14ac:dyDescent="0.2">
      <c r="A77" s="1">
        <f t="shared" si="1"/>
        <v>77</v>
      </c>
      <c r="B77" t="s">
        <v>86</v>
      </c>
      <c r="D77" s="6"/>
      <c r="E77" s="6">
        <v>9245089</v>
      </c>
      <c r="H77" s="6"/>
      <c r="I77" s="6">
        <v>9246695</v>
      </c>
      <c r="L77" s="6"/>
      <c r="M77" s="6">
        <v>9274036</v>
      </c>
    </row>
    <row r="78" spans="1:13" x14ac:dyDescent="0.2">
      <c r="A78" s="1">
        <f t="shared" si="1"/>
        <v>78</v>
      </c>
      <c r="D78" s="6"/>
      <c r="E78" s="6"/>
      <c r="H78" s="6"/>
      <c r="I78" s="6"/>
      <c r="L78" s="6"/>
      <c r="M78" s="6"/>
    </row>
    <row r="79" spans="1:13" ht="15" thickBot="1" x14ac:dyDescent="0.25">
      <c r="A79" s="1">
        <f t="shared" si="1"/>
        <v>79</v>
      </c>
      <c r="B79" t="s">
        <v>87</v>
      </c>
      <c r="E79" s="19">
        <f>ROUND(E75/E77,4)</f>
        <v>0.10780000000000001</v>
      </c>
      <c r="I79" s="19">
        <f>ROUND(I75/I77,4)</f>
        <v>0.11269999999999999</v>
      </c>
      <c r="M79" s="19">
        <f>ROUND(M75/M77,4)</f>
        <v>0.1221</v>
      </c>
    </row>
    <row r="80" spans="1:13" ht="15" thickTop="1" x14ac:dyDescent="0.2">
      <c r="A80" s="1">
        <f t="shared" si="1"/>
        <v>80</v>
      </c>
    </row>
    <row r="81" spans="1:2" x14ac:dyDescent="0.2">
      <c r="A81" s="1">
        <f t="shared" si="1"/>
        <v>81</v>
      </c>
      <c r="B81" t="s">
        <v>88</v>
      </c>
    </row>
  </sheetData>
  <mergeCells count="3">
    <mergeCell ref="C13:E13"/>
    <mergeCell ref="G13:I13"/>
    <mergeCell ref="K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EKPC</vt:lpstr>
      <vt:lpstr>COOP A</vt:lpstr>
      <vt:lpstr>COOP B</vt:lpstr>
      <vt:lpstr>COOP C</vt:lpstr>
      <vt:lpstr>COOP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2019-12-16T19:41:27Z</dcterms:created>
  <dcterms:modified xsi:type="dcterms:W3CDTF">2019-12-18T19:44:28Z</dcterms:modified>
</cp:coreProperties>
</file>