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10515" windowHeight="10065" tabRatio="606" activeTab="1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definedNames>
    <definedName name="\a">'I'!$A$4:$E$181</definedName>
    <definedName name="\b">#REF!</definedName>
    <definedName name="\c">#REF!</definedName>
    <definedName name="\d">'I'!$A$183:$K$297</definedName>
    <definedName name="\e">'II'!$A$1:$L$27</definedName>
    <definedName name="\j">'II'!$G$1</definedName>
    <definedName name="\p">'II'!#REF!</definedName>
    <definedName name="_Regression_Int" localSheetId="0" hidden="1">1</definedName>
    <definedName name="_xlnm.Print_Area" localSheetId="0">'I'!$A$1:$E$52</definedName>
    <definedName name="_xlnm.Print_Area" localSheetId="1">'II'!$A$1:$F$44</definedName>
    <definedName name="_xlnm.Print_Area" localSheetId="2">'III'!$A$1:$G$33</definedName>
    <definedName name="_xlnm.Print_Area" localSheetId="3">'IV'!$A$1:$E$45</definedName>
    <definedName name="_xlnm.Print_Area" localSheetId="4">'V'!$A$1:$H$56</definedName>
    <definedName name="Print_Area_MI" localSheetId="0">'II'!$A$1:$L$27</definedName>
    <definedName name="sortarea">#REF!</definedName>
  </definedNames>
  <calcPr fullCalcOnLoad="1"/>
</workbook>
</file>

<file path=xl/comments1.xml><?xml version="1.0" encoding="utf-8"?>
<comments xmlns="http://schemas.openxmlformats.org/spreadsheetml/2006/main">
  <authors>
    <author>Delta Natural Gas Co. Inc.</author>
  </authors>
  <commentList>
    <comment ref="A29" authorId="0">
      <text>
        <r>
          <rPr>
            <b/>
            <sz val="8"/>
            <rFont val="Tahoma"/>
            <family val="2"/>
          </rPr>
          <t xml:space="preserve">COPY RATE PRIOR QUARTER
</t>
        </r>
      </text>
    </comment>
    <comment ref="A39" authorId="0">
      <text>
        <r>
          <rPr>
            <b/>
            <sz val="8"/>
            <rFont val="Tahoma"/>
            <family val="2"/>
          </rPr>
          <t xml:space="preserve">COPY RATE PRIOR QUARTER
</t>
        </r>
      </text>
    </comment>
    <comment ref="A49" authorId="0">
      <text>
        <r>
          <rPr>
            <b/>
            <sz val="8"/>
            <rFont val="Tahoma"/>
            <family val="2"/>
          </rPr>
          <t xml:space="preserve">COPY RATE PRIOR QUARTER
</t>
        </r>
      </text>
    </comment>
  </commentList>
</comments>
</file>

<file path=xl/comments2.xml><?xml version="1.0" encoding="utf-8"?>
<comments xmlns="http://schemas.openxmlformats.org/spreadsheetml/2006/main">
  <authors>
    <author>Delta Natural Gas Co. Inc.</author>
    <author> </author>
  </authors>
  <commentList>
    <comment ref="B10" authorId="0">
      <text>
        <r>
          <rPr>
            <b/>
            <sz val="8"/>
            <rFont val="Tahoma"/>
            <family val="2"/>
          </rPr>
          <t>Expected Purchases</t>
        </r>
      </text>
    </comment>
    <comment ref="B38" authorId="1">
      <text>
        <r>
          <rPr>
            <b/>
            <sz val="10"/>
            <rFont val="Tahoma"/>
            <family val="2"/>
          </rPr>
          <t xml:space="preserve"> : account 1.904 - budgeted write-offs</t>
        </r>
      </text>
    </comment>
    <comment ref="B3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12 average 
feb gcr - 12 months ended oct
may gcr - 12 months ended jan
aug gcr - 12 months ended april
nov gcr - 12 months ended july</t>
        </r>
      </text>
    </comment>
  </commentList>
</comments>
</file>

<file path=xl/comments3.xml><?xml version="1.0" encoding="utf-8"?>
<comments xmlns="http://schemas.openxmlformats.org/spreadsheetml/2006/main">
  <authors>
    <author>Delta Natural Gas Co. Inc.</author>
    <author>Delta Natural Gas</author>
    <author>Jenny Lowery</author>
  </authors>
  <commentList>
    <comment ref="G17" authorId="0">
      <text>
        <r>
          <rPr>
            <b/>
            <sz val="12"/>
            <color indexed="9"/>
            <rFont val="Tahoma"/>
            <family val="2"/>
          </rPr>
          <t>AC 1.253 INFO FROM MAR or Cash Entry</t>
        </r>
      </text>
    </comment>
    <comment ref="G10" authorId="1">
      <text>
        <r>
          <rPr>
            <sz val="8"/>
            <rFont val="Tahoma"/>
            <family val="2"/>
          </rPr>
          <t>Regulated Sales Volumes from CIS Usage Report</t>
        </r>
      </text>
    </comment>
    <comment ref="G18" authorId="0">
      <text>
        <r>
          <rPr>
            <b/>
            <sz val="12"/>
            <color indexed="9"/>
            <rFont val="Tahoma"/>
            <family val="2"/>
          </rPr>
          <t>AC 1.253 INFO FROM MAR or Cash Entry</t>
        </r>
      </text>
    </comment>
    <comment ref="G8" authorId="2">
      <text>
        <r>
          <rPr>
            <b/>
            <sz val="9"/>
            <rFont val="Tahoma"/>
            <family val="2"/>
          </rPr>
          <t>Jenny Lowery:</t>
        </r>
        <r>
          <rPr>
            <sz val="9"/>
            <rFont val="Tahoma"/>
            <family val="2"/>
          </rPr>
          <t xml:space="preserve">
copy and paste rates into &lt;GCR Refund Factor&gt; tab in my GCR spreadsheet and then plug the interest factor that results here and PV below</t>
        </r>
      </text>
    </comment>
  </commentList>
</comments>
</file>

<file path=xl/comments4.xml><?xml version="1.0" encoding="utf-8"?>
<comments xmlns="http://schemas.openxmlformats.org/spreadsheetml/2006/main">
  <authors>
    <author>Delta Natural Gas Co. Inc.</author>
    <author>A satisfied Microsoft Office user</author>
    <author>mjones</author>
    <author> </author>
    <author>Jenny Lowery</author>
  </authors>
  <commentList>
    <comment ref="C32" authorId="0">
      <text>
        <r>
          <rPr>
            <b/>
            <sz val="12"/>
            <rFont val="Tahoma"/>
            <family val="2"/>
          </rPr>
          <t>EGC - USE EGC EFFECTIVE ONE MONTH PRIOR TO CURRENT EFFECTIVE EGC</t>
        </r>
      </text>
    </comment>
    <comment ref="C11" authorId="1">
      <text>
        <r>
          <rPr>
            <sz val="8"/>
            <rFont val="Tahoma"/>
            <family val="2"/>
          </rPr>
          <t xml:space="preserve">MCF purchases of gas include chesapeake mcf (not transportation) + CM withdr - CM inj
</t>
        </r>
      </text>
    </comment>
    <comment ref="C18" authorId="2">
      <text>
        <r>
          <rPr>
            <sz val="8"/>
            <rFont val="Tahoma"/>
            <family val="2"/>
          </rPr>
          <t xml:space="preserve">Use  Excel Spreadsheet
"DELTA NATURAL GAS COMPANY COST OF GAS PURCHASED DATA"
JE#71 acct 1.191
Purchases + CM inj - CM withdr
1.232.06+1.164.03
</t>
        </r>
      </text>
    </comment>
    <comment ref="C21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actual account 1.191.01  can be a credit in certain months</t>
        </r>
      </text>
    </comment>
    <comment ref="C26" authorId="4">
      <text>
        <r>
          <rPr>
            <b/>
            <sz val="9"/>
            <rFont val="Tahoma"/>
            <family val="2"/>
          </rPr>
          <t>Jenny Lowery:</t>
        </r>
        <r>
          <rPr>
            <sz val="9"/>
            <rFont val="Tahoma"/>
            <family val="2"/>
          </rPr>
          <t xml:space="preserve">
CIS Usage</t>
        </r>
      </text>
    </comment>
  </commentList>
</comments>
</file>

<file path=xl/comments5.xml><?xml version="1.0" encoding="utf-8"?>
<comments xmlns="http://schemas.openxmlformats.org/spreadsheetml/2006/main">
  <authors>
    <author>Delta Natural Gas Co. Inc.</author>
    <author>Delta Natural Gas Company</author>
    <author>Jenny Lowery</author>
  </authors>
  <commentList>
    <comment ref="H9" authorId="0">
      <text>
        <r>
          <rPr>
            <b/>
            <sz val="10"/>
            <rFont val="Tahoma"/>
            <family val="2"/>
          </rPr>
          <t>USE  Schedule IV from previous year 'COST DIFFERENCE FOR THE THREE MONTHS'</t>
        </r>
      </text>
    </comment>
    <comment ref="I11" authorId="0">
      <text>
        <r>
          <rPr>
            <b/>
            <sz val="10"/>
            <rFont val="Tahoma"/>
            <family val="2"/>
          </rPr>
          <t xml:space="preserve">Change to next quarter
</t>
        </r>
      </text>
    </comment>
    <comment ref="D35" authorId="0">
      <text>
        <r>
          <rPr>
            <b/>
            <sz val="10"/>
            <rFont val="Tahoma"/>
            <family val="2"/>
          </rPr>
          <t>Schedule I</t>
        </r>
      </text>
    </comment>
    <comment ref="H22" authorId="0">
      <text>
        <r>
          <rPr>
            <b/>
            <sz val="10"/>
            <rFont val="Tahoma"/>
            <family val="2"/>
          </rPr>
          <t xml:space="preserve">SCHEDULE III  REFUND ADJ INCL INT </t>
        </r>
      </text>
    </comment>
    <comment ref="B24" authorId="0">
      <text>
        <r>
          <rPr>
            <b/>
            <sz val="10"/>
            <rFont val="Tahoma"/>
            <family val="2"/>
          </rPr>
          <t>SCHEDULE III    CURRENT SUPPLIER REFUND ADJ</t>
        </r>
      </text>
    </comment>
    <comment ref="I24" authorId="1">
      <text>
        <r>
          <rPr>
            <sz val="8"/>
            <rFont val="Tahoma"/>
            <family val="2"/>
          </rPr>
          <t xml:space="preserve">Change to next quarter
</t>
        </r>
      </text>
    </comment>
    <comment ref="I34" authorId="0">
      <text>
        <r>
          <rPr>
            <b/>
            <sz val="10"/>
            <rFont val="Tahoma"/>
            <family val="2"/>
          </rPr>
          <t xml:space="preserve">Change to next quarter
</t>
        </r>
      </text>
    </comment>
    <comment ref="D10" authorId="2">
      <text>
        <r>
          <rPr>
            <b/>
            <sz val="9"/>
            <rFont val="Tahoma"/>
            <family val="2"/>
          </rPr>
          <t>Jenny Lowery:</t>
        </r>
        <r>
          <rPr>
            <sz val="9"/>
            <rFont val="Tahoma"/>
            <family val="2"/>
          </rPr>
          <t xml:space="preserve">
Schedule IV for the quarter before the same filing in previous year
Example: for filing July 2017 GCR use the May 2016 AA
</t>
        </r>
      </text>
    </comment>
  </commentList>
</comments>
</file>

<file path=xl/comments6.xml><?xml version="1.0" encoding="utf-8"?>
<comments xmlns="http://schemas.openxmlformats.org/spreadsheetml/2006/main">
  <authors>
    <author>Jenny Lowery</author>
    <author>Tammy Marsh</author>
  </authors>
  <commentList>
    <comment ref="C9" authorId="0">
      <text>
        <r>
          <rPr>
            <b/>
            <sz val="9"/>
            <rFont val="Tahoma"/>
            <family val="2"/>
          </rPr>
          <t>Jenny Lowery:</t>
        </r>
        <r>
          <rPr>
            <sz val="9"/>
            <rFont val="Tahoma"/>
            <family val="2"/>
          </rPr>
          <t xml:space="preserve">
from CIS Usage report</t>
        </r>
      </text>
    </comment>
    <comment ref="H8" authorId="1">
      <text>
        <r>
          <rPr>
            <b/>
            <sz val="9"/>
            <rFont val="Tahoma"/>
            <family val="2"/>
          </rPr>
          <t>Tammy Marsh:</t>
        </r>
        <r>
          <rPr>
            <sz val="9"/>
            <rFont val="Tahoma"/>
            <family val="2"/>
          </rPr>
          <t xml:space="preserve">
From Schedule V</t>
        </r>
      </text>
    </comment>
    <comment ref="G8" authorId="1">
      <text>
        <r>
          <rPr>
            <b/>
            <sz val="9"/>
            <rFont val="Tahoma"/>
            <family val="2"/>
          </rPr>
          <t>Tammy Marsh:</t>
        </r>
        <r>
          <rPr>
            <sz val="9"/>
            <rFont val="Tahoma"/>
            <family val="2"/>
          </rPr>
          <t xml:space="preserve">
From Schedule V</t>
        </r>
      </text>
    </comment>
    <comment ref="F8" authorId="1">
      <text>
        <r>
          <rPr>
            <b/>
            <sz val="9"/>
            <rFont val="Tahoma"/>
            <family val="2"/>
          </rPr>
          <t>Tammy Marsh:</t>
        </r>
        <r>
          <rPr>
            <sz val="9"/>
            <rFont val="Tahoma"/>
            <family val="2"/>
          </rPr>
          <t xml:space="preserve">
From Schedule V</t>
        </r>
      </text>
    </comment>
    <comment ref="E8" authorId="1">
      <text>
        <r>
          <rPr>
            <b/>
            <sz val="9"/>
            <rFont val="Tahoma"/>
            <family val="2"/>
          </rPr>
          <t>Tammy Marsh:</t>
        </r>
        <r>
          <rPr>
            <sz val="9"/>
            <rFont val="Tahoma"/>
            <family val="2"/>
          </rPr>
          <t xml:space="preserve">
From Schedule V</t>
        </r>
      </text>
    </comment>
  </commentList>
</comments>
</file>

<file path=xl/sharedStrings.xml><?xml version="1.0" encoding="utf-8"?>
<sst xmlns="http://schemas.openxmlformats.org/spreadsheetml/2006/main" count="274" uniqueCount="155">
  <si>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</si>
  <si>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</si>
  <si>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</si>
  <si>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</si>
  <si>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</si>
  <si>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</si>
  <si>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</si>
  <si>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</si>
  <si>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</si>
  <si>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</si>
  <si>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</si>
  <si>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</si>
  <si>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</si>
  <si>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</si>
  <si>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</si>
  <si>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</si>
  <si>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</si>
  <si>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</si>
  <si>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</si>
  <si>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</si>
  <si>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</si>
  <si>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</si>
  <si>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</si>
  <si>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</si>
  <si>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</si>
  <si>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</si>
  <si>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</si>
  <si>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</si>
  <si>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</si>
  <si>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    PERCENT</t>
  </si>
  <si>
    <t xml:space="preserve">     OF LOAD</t>
  </si>
  <si>
    <t xml:space="preserve"> 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</si>
  <si>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</si>
  <si>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</si>
  <si>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</si>
  <si>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</si>
  <si>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</si>
  <si>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</si>
  <si>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</si>
  <si>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</si>
  <si>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</si>
  <si>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</si>
  <si>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</si>
  <si>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</si>
  <si>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</si>
  <si>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</si>
  <si>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</si>
  <si>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</si>
  <si>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</si>
  <si>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</si>
  <si>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</si>
  <si>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</si>
  <si>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</si>
  <si>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</si>
  <si>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</si>
  <si>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</si>
  <si>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</si>
  <si>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</si>
  <si>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UNIT BOOK COST OF GAS</t>
  </si>
  <si>
    <t>RATE DIFFERENCE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</si>
  <si>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</si>
  <si>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</si>
  <si>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</si>
  <si>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</si>
  <si>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</si>
  <si>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</si>
  <si>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</si>
  <si>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</si>
  <si>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</si>
  <si>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</si>
  <si>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</si>
  <si>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</si>
  <si>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</si>
  <si>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</si>
  <si>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</si>
  <si>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</si>
  <si>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</si>
  <si>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</si>
  <si>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</si>
  <si>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</si>
  <si>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>SCH III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</si>
  <si>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</si>
  <si>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</si>
  <si>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</si>
  <si>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</si>
  <si>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</si>
  <si>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</si>
  <si>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</si>
  <si>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</si>
  <si>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</si>
  <si>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</si>
  <si>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</si>
  <si>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</si>
  <si>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</si>
  <si>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</si>
  <si>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</si>
  <si>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EGC IN EFFECT FOR MONTH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</si>
  <si>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</si>
  <si>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</si>
  <si>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</si>
  <si>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</si>
  <si>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</si>
  <si>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</si>
  <si>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</si>
  <si>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</si>
  <si>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</si>
  <si>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</si>
  <si>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</si>
  <si>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</si>
  <si>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</si>
  <si>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</si>
  <si>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</si>
  <si>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</si>
  <si>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</si>
  <si>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</si>
  <si>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</si>
  <si>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</si>
  <si>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</si>
  <si>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</si>
  <si>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</si>
  <si>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</si>
  <si>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</si>
  <si>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</si>
  <si>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</si>
  <si>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</si>
  <si>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</si>
  <si>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</si>
  <si>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</si>
  <si>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</si>
  <si>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</si>
  <si>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R</t>
  </si>
  <si>
    <t>A</t>
  </si>
  <si>
    <t>B</t>
  </si>
  <si>
    <t>C</t>
  </si>
  <si>
    <t>D</t>
  </si>
  <si>
    <t>E</t>
  </si>
  <si>
    <t>A x B</t>
  </si>
  <si>
    <t>SCH V</t>
  </si>
  <si>
    <t>Quarterly Cost ($)</t>
  </si>
  <si>
    <t>Aug-18</t>
  </si>
  <si>
    <t>Aug</t>
  </si>
  <si>
    <t>Sept</t>
  </si>
  <si>
    <t>Oct</t>
  </si>
  <si>
    <t>Nov-18</t>
  </si>
  <si>
    <t>Nov</t>
  </si>
  <si>
    <t>Dec</t>
  </si>
  <si>
    <t>Jan</t>
  </si>
  <si>
    <t>Feb</t>
  </si>
  <si>
    <t>Feb-19</t>
  </si>
  <si>
    <t>Mar</t>
  </si>
  <si>
    <t>Apr</t>
  </si>
  <si>
    <t>I</t>
  </si>
  <si>
    <t>COST RECOVERY RATE EFFECTIVE OCTOBER 28, 2019</t>
  </si>
  <si>
    <t>May-19</t>
  </si>
  <si>
    <t>CONFIDENTIAL INFORMATION REDACTED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</si>
</sst>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</numFmts>
  <fonts count="55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Century Schoolbook"/>
      <family val="1"/>
    </font>
    <font>
      <u val="singleAccounting"/>
      <sz val="10"/>
      <color indexed="23"/>
      <name val="Century Schoolbook"/>
      <family val="1"/>
    </font>
    <font>
      <b/>
      <sz val="10"/>
      <name val="Century Schoolbook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u val="singleAccounting"/>
      <sz val="10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u val="single"/>
      <sz val="7.5"/>
      <color indexed="12"/>
      <name val="Arial"/>
      <family val="2"/>
    </font>
    <font>
      <sz val="9"/>
      <name val="Century Schoolbook"/>
      <family val="1"/>
    </font>
    <font>
      <sz val="10"/>
      <name val="Tahoma"/>
      <family val="2"/>
    </font>
    <font>
      <sz val="7"/>
      <name val="Century Schoolbook"/>
      <family val="1"/>
    </font>
    <font>
      <sz val="9"/>
      <name val="Tahoma"/>
      <family val="2"/>
    </font>
    <font>
      <b/>
      <sz val="9"/>
      <name val="Tahoma"/>
      <family val="2"/>
    </font>
    <font>
      <u val="double"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Century Schoolbook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Century Schoolbook"/>
      <family val="1"/>
    </font>
    <font>
      <b/>
      <sz val="8"/>
      <name val="Century Schoolbook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4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3" borderId="0" applyNumberFormat="0" applyBorder="0" applyAlignment="0" applyProtection="0"/>
    <xf numFmtId="0" fontId="43" fillId="1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6" fillId="18" borderId="1" applyNumberFormat="0" applyAlignment="0" applyProtection="0"/>
    <xf numFmtId="0" fontId="45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1" fontId="47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9" borderId="1" applyNumberFormat="0" applyAlignment="0" applyProtection="0"/>
    <xf numFmtId="0" fontId="35" fillId="0" borderId="6" applyNumberFormat="0" applyFill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50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7">
    <xf numFmtId="41" fontId="0" fillId="0" borderId="0" xfId="0" applyAlignment="1">
      <alignment/>
    </xf>
    <xf numFmtId="41" fontId="3" fillId="0" borderId="0" xfId="0" applyFont="1" applyAlignment="1">
      <alignment/>
    </xf>
    <xf numFmtId="41" fontId="3" fillId="0" borderId="0" xfId="0" applyFont="1" applyBorder="1" applyAlignment="1">
      <alignment/>
    </xf>
    <xf numFmtId="41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 locked="0"/>
    </xf>
    <xf numFmtId="41" fontId="3" fillId="0" borderId="0" xfId="0" applyFont="1" applyAlignment="1">
      <alignment horizontal="centerContinuous"/>
    </xf>
    <xf numFmtId="41" fontId="4" fillId="0" borderId="0" xfId="0" applyFont="1" applyAlignment="1">
      <alignment horizontal="center" wrapText="1"/>
    </xf>
    <xf numFmtId="41" fontId="3" fillId="0" borderId="0" xfId="0" applyFont="1" applyAlignment="1" applyProtection="1">
      <alignment/>
      <protection/>
    </xf>
    <xf numFmtId="41" fontId="3" fillId="0" borderId="0" xfId="0" applyFont="1" applyAlignment="1" applyProtection="1">
      <alignment horizontal="centerContinuous"/>
      <protection/>
    </xf>
    <xf numFmtId="41" fontId="3" fillId="0" borderId="0" xfId="0" applyFont="1" applyAlignment="1" applyProtection="1">
      <alignment wrapText="1"/>
      <protection/>
    </xf>
    <xf numFmtId="41" fontId="4" fillId="0" borderId="0" xfId="0" applyNumberFormat="1" applyFont="1" applyAlignment="1">
      <alignment horizontal="center" wrapText="1"/>
    </xf>
    <xf numFmtId="41" fontId="3" fillId="0" borderId="0" xfId="0" applyFont="1" applyAlignment="1">
      <alignment horizontal="center"/>
    </xf>
    <xf numFmtId="41" fontId="5" fillId="0" borderId="0" xfId="0" applyFont="1" applyAlignment="1">
      <alignment/>
    </xf>
    <xf numFmtId="173" fontId="3" fillId="0" borderId="0" xfId="0" applyNumberFormat="1" applyFont="1" applyAlignment="1">
      <alignment/>
    </xf>
    <xf numFmtId="41" fontId="3" fillId="0" borderId="0" xfId="0" applyFont="1" applyFill="1" applyAlignment="1">
      <alignment/>
    </xf>
    <xf numFmtId="41" fontId="11" fillId="0" borderId="0" xfId="0" applyFont="1" applyBorder="1" applyAlignment="1">
      <alignment/>
    </xf>
    <xf numFmtId="41" fontId="11" fillId="0" borderId="0" xfId="0" applyFont="1" applyBorder="1" applyAlignment="1" applyProtection="1">
      <alignment horizontal="center"/>
      <protection/>
    </xf>
    <xf numFmtId="41" fontId="11" fillId="0" borderId="0" xfId="0" applyFont="1" applyAlignment="1" applyProtection="1">
      <alignment horizontal="center"/>
      <protection/>
    </xf>
    <xf numFmtId="41" fontId="11" fillId="0" borderId="0" xfId="0" applyFont="1" applyAlignment="1">
      <alignment/>
    </xf>
    <xf numFmtId="167" fontId="11" fillId="0" borderId="0" xfId="0" applyNumberFormat="1" applyFont="1" applyAlignment="1" applyProtection="1">
      <alignment horizontal="center"/>
      <protection/>
    </xf>
    <xf numFmtId="169" fontId="12" fillId="0" borderId="0" xfId="0" applyNumberFormat="1" applyFont="1" applyAlignment="1" applyProtection="1">
      <alignment/>
      <protection/>
    </xf>
    <xf numFmtId="41" fontId="5" fillId="0" borderId="10" xfId="0" applyFont="1" applyBorder="1" applyAlignment="1" applyProtection="1">
      <alignment horizontal="centerContinuous"/>
      <protection/>
    </xf>
    <xf numFmtId="41" fontId="5" fillId="0" borderId="10" xfId="0" applyFont="1" applyBorder="1" applyAlignment="1">
      <alignment horizontal="centerContinuous"/>
    </xf>
    <xf numFmtId="41" fontId="5" fillId="0" borderId="0" xfId="0" applyFont="1" applyAlignment="1" applyProtection="1">
      <alignment horizontal="centerContinuous"/>
      <protection/>
    </xf>
    <xf numFmtId="170" fontId="5" fillId="0" borderId="0" xfId="0" applyNumberFormat="1" applyFont="1" applyAlignment="1" applyProtection="1">
      <alignment horizontal="centerContinuous"/>
      <protection locked="0"/>
    </xf>
    <xf numFmtId="41" fontId="11" fillId="0" borderId="0" xfId="0" applyFont="1" applyAlignment="1" applyProtection="1">
      <alignment horizontal="center" wrapText="1"/>
      <protection/>
    </xf>
    <xf numFmtId="41" fontId="11" fillId="0" borderId="0" xfId="0" applyFont="1" applyAlignment="1">
      <alignment horizontal="center" wrapText="1"/>
    </xf>
    <xf numFmtId="41" fontId="12" fillId="0" borderId="0" xfId="0" applyFont="1" applyAlignment="1" applyProtection="1">
      <alignment/>
      <protection/>
    </xf>
    <xf numFmtId="41" fontId="11" fillId="0" borderId="0" xfId="0" applyFont="1" applyAlignment="1" applyProtection="1">
      <alignment/>
      <protection/>
    </xf>
    <xf numFmtId="41" fontId="5" fillId="0" borderId="0" xfId="0" applyFont="1" applyBorder="1" applyAlignment="1" applyProtection="1">
      <alignment horizontal="centerContinuous"/>
      <protection/>
    </xf>
    <xf numFmtId="41" fontId="11" fillId="0" borderId="11" xfId="0" applyFont="1" applyBorder="1" applyAlignment="1" applyProtection="1">
      <alignment horizontal="centerContinuous"/>
      <protection/>
    </xf>
    <xf numFmtId="170" fontId="5" fillId="0" borderId="0" xfId="0" applyNumberFormat="1" applyFont="1" applyAlignment="1">
      <alignment horizontal="centerContinuous"/>
    </xf>
    <xf numFmtId="41" fontId="12" fillId="0" borderId="0" xfId="0" applyNumberFormat="1" applyFont="1" applyAlignment="1" applyProtection="1">
      <alignment/>
      <protection/>
    </xf>
    <xf numFmtId="41" fontId="11" fillId="0" borderId="0" xfId="0" applyNumberFormat="1" applyFont="1" applyAlignment="1" applyProtection="1">
      <alignment/>
      <protection/>
    </xf>
    <xf numFmtId="41" fontId="11" fillId="0" borderId="0" xfId="0" applyNumberFormat="1" applyFont="1" applyAlignment="1" applyProtection="1">
      <alignment horizontal="center" wrapText="1"/>
      <protection/>
    </xf>
    <xf numFmtId="41" fontId="11" fillId="0" borderId="0" xfId="0" applyFont="1" applyAlignment="1" applyProtection="1">
      <alignment/>
      <protection/>
    </xf>
    <xf numFmtId="41" fontId="11" fillId="0" borderId="0" xfId="0" applyNumberFormat="1" applyFont="1" applyAlignment="1" applyProtection="1">
      <alignment/>
      <protection locked="0"/>
    </xf>
    <xf numFmtId="41" fontId="11" fillId="0" borderId="12" xfId="0" applyFont="1" applyBorder="1" applyAlignment="1" applyProtection="1">
      <alignment horizontal="center"/>
      <protection/>
    </xf>
    <xf numFmtId="41" fontId="11" fillId="0" borderId="13" xfId="0" applyFont="1" applyBorder="1" applyAlignment="1" applyProtection="1">
      <alignment horizontal="center"/>
      <protection/>
    </xf>
    <xf numFmtId="169" fontId="12" fillId="0" borderId="14" xfId="0" applyNumberFormat="1" applyFont="1" applyBorder="1" applyAlignment="1" applyProtection="1">
      <alignment/>
      <protection/>
    </xf>
    <xf numFmtId="169" fontId="12" fillId="0" borderId="0" xfId="0" applyNumberFormat="1" applyFont="1" applyBorder="1" applyAlignment="1" applyProtection="1">
      <alignment/>
      <protection/>
    </xf>
    <xf numFmtId="43" fontId="3" fillId="0" borderId="0" xfId="42" applyFont="1" applyAlignment="1">
      <alignment/>
    </xf>
    <xf numFmtId="174" fontId="3" fillId="0" borderId="0" xfId="42" applyNumberFormat="1" applyFont="1" applyAlignment="1">
      <alignment horizontal="left" indent="2"/>
    </xf>
    <xf numFmtId="169" fontId="11" fillId="0" borderId="13" xfId="0" applyNumberFormat="1" applyFont="1" applyBorder="1" applyAlignment="1" applyProtection="1">
      <alignment/>
      <protection/>
    </xf>
    <xf numFmtId="41" fontId="11" fillId="0" borderId="0" xfId="0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13" xfId="0" applyNumberFormat="1" applyFont="1" applyBorder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167" fontId="16" fillId="0" borderId="0" xfId="0" applyNumberFormat="1" applyFont="1" applyAlignment="1" applyProtection="1">
      <alignment horizontal="left" vertical="top"/>
      <protection locked="0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74" fontId="0" fillId="0" borderId="0" xfId="50" applyNumberFormat="1" applyFont="1" applyAlignment="1">
      <alignment/>
    </xf>
    <xf numFmtId="174" fontId="11" fillId="0" borderId="0" xfId="0" applyNumberFormat="1" applyFont="1" applyBorder="1" applyAlignment="1" applyProtection="1">
      <alignment/>
      <protection/>
    </xf>
    <xf numFmtId="41" fontId="0" fillId="0" borderId="0" xfId="0" applyFont="1" applyAlignment="1" applyProtection="1">
      <alignment horizontal="center"/>
      <protection locked="0"/>
    </xf>
    <xf numFmtId="41" fontId="5" fillId="0" borderId="0" xfId="0" applyFont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41" fontId="0" fillId="0" borderId="0" xfId="0" applyFont="1" applyAlignment="1">
      <alignment horizontal="centerContinuous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10" xfId="0" applyFont="1" applyBorder="1" applyAlignment="1" applyProtection="1">
      <alignment horizontal="centerContinuous"/>
      <protection/>
    </xf>
    <xf numFmtId="41" fontId="5" fillId="0" borderId="0" xfId="0" applyFont="1" applyAlignment="1" applyProtection="1">
      <alignment horizontal="centerContinuous"/>
      <protection locked="0"/>
    </xf>
    <xf numFmtId="41" fontId="0" fillId="0" borderId="0" xfId="0" applyFont="1" applyAlignment="1" applyProtection="1">
      <alignment horizontal="centerContinuous"/>
      <protection locked="0"/>
    </xf>
    <xf numFmtId="41" fontId="0" fillId="0" borderId="10" xfId="0" applyFont="1" applyBorder="1" applyAlignment="1">
      <alignment horizontal="centerContinuous"/>
    </xf>
    <xf numFmtId="41" fontId="0" fillId="0" borderId="10" xfId="0" applyFont="1" applyBorder="1" applyAlignment="1" applyProtection="1">
      <alignment horizontal="center"/>
      <protection/>
    </xf>
    <xf numFmtId="41" fontId="18" fillId="0" borderId="0" xfId="0" applyFont="1" applyAlignment="1" quotePrefix="1">
      <alignment vertical="top"/>
    </xf>
    <xf numFmtId="167" fontId="0" fillId="0" borderId="0" xfId="0" applyNumberFormat="1" applyFont="1" applyAlignment="1" applyProtection="1">
      <alignment horizontal="left"/>
      <protection locked="0"/>
    </xf>
    <xf numFmtId="41" fontId="0" fillId="0" borderId="0" xfId="0" applyFont="1" applyAlignment="1">
      <alignment vertical="top"/>
    </xf>
    <xf numFmtId="41" fontId="0" fillId="0" borderId="0" xfId="0" applyFont="1" applyAlignment="1" quotePrefix="1">
      <alignment/>
    </xf>
    <xf numFmtId="41" fontId="0" fillId="0" borderId="10" xfId="0" applyFont="1" applyBorder="1" applyAlignment="1" applyProtection="1">
      <alignment/>
      <protection/>
    </xf>
    <xf numFmtId="41" fontId="0" fillId="0" borderId="15" xfId="0" applyFont="1" applyBorder="1" applyAlignment="1" applyProtection="1">
      <alignment/>
      <protection/>
    </xf>
    <xf numFmtId="173" fontId="0" fillId="0" borderId="0" xfId="0" applyNumberFormat="1" applyFont="1" applyAlignment="1">
      <alignment/>
    </xf>
    <xf numFmtId="166" fontId="11" fillId="0" borderId="0" xfId="0" applyNumberFormat="1" applyFont="1" applyAlignment="1" applyProtection="1" quotePrefix="1">
      <alignment horizontal="center"/>
      <protection/>
    </xf>
    <xf numFmtId="41" fontId="53" fillId="0" borderId="0" xfId="0" applyFont="1" applyAlignment="1">
      <alignment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41" fontId="0" fillId="0" borderId="0" xfId="0" applyFont="1" applyFill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5" fillId="0" borderId="0" xfId="0" applyFont="1" applyFill="1" applyAlignment="1">
      <alignment/>
    </xf>
    <xf numFmtId="41" fontId="53" fillId="0" borderId="0" xfId="0" applyFont="1" applyBorder="1" applyAlignment="1">
      <alignment/>
    </xf>
    <xf numFmtId="169" fontId="11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 horizontal="left"/>
      <protection/>
    </xf>
    <xf numFmtId="178" fontId="0" fillId="0" borderId="0" xfId="0" applyNumberFormat="1" applyFont="1" applyFill="1" applyAlignment="1" applyProtection="1" quotePrefix="1">
      <alignment horizontal="left"/>
      <protection/>
    </xf>
    <xf numFmtId="183" fontId="12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/>
    </xf>
    <xf numFmtId="41" fontId="0" fillId="22" borderId="0" xfId="0" applyFont="1" applyFill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74" fontId="0" fillId="0" borderId="0" xfId="42" applyNumberFormat="1" applyFont="1" applyAlignment="1" applyProtection="1">
      <alignment/>
      <protection locked="0"/>
    </xf>
    <xf numFmtId="41" fontId="0" fillId="0" borderId="0" xfId="0" applyFont="1" applyAlignment="1" applyProtection="1" quotePrefix="1">
      <alignment horizontal="left"/>
      <protection locked="0"/>
    </xf>
    <xf numFmtId="41" fontId="0" fillId="0" borderId="0" xfId="0" applyFont="1" applyFill="1" applyAlignment="1" applyProtection="1">
      <alignment horizontal="center"/>
      <protection locked="0"/>
    </xf>
    <xf numFmtId="10" fontId="0" fillId="0" borderId="0" xfId="0" applyNumberFormat="1" applyFont="1" applyAlignment="1" applyProtection="1">
      <alignment/>
      <protection/>
    </xf>
    <xf numFmtId="217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41" fontId="11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 locked="0"/>
    </xf>
    <xf numFmtId="10" fontId="21" fillId="0" borderId="0" xfId="0" applyNumberFormat="1" applyFont="1" applyAlignment="1" applyProtection="1">
      <alignment/>
      <protection/>
    </xf>
    <xf numFmtId="41" fontId="0" fillId="0" borderId="0" xfId="0" applyFont="1" applyFill="1" applyAlignment="1">
      <alignment horizontal="center"/>
    </xf>
    <xf numFmtId="0" fontId="0" fillId="0" borderId="0" xfId="83" applyFont="1">
      <alignment/>
      <protection/>
    </xf>
    <xf numFmtId="174" fontId="11" fillId="0" borderId="0" xfId="50" applyNumberFormat="1" applyFont="1" applyAlignment="1">
      <alignment/>
    </xf>
    <xf numFmtId="10" fontId="0" fillId="0" borderId="0" xfId="104" applyNumberFormat="1" applyFont="1" applyFill="1" applyAlignment="1" applyProtection="1">
      <alignment/>
      <protection/>
    </xf>
    <xf numFmtId="10" fontId="21" fillId="0" borderId="0" xfId="105" applyNumberFormat="1" applyFont="1" applyAlignment="1">
      <alignment/>
    </xf>
    <xf numFmtId="6" fontId="0" fillId="0" borderId="0" xfId="0" applyNumberFormat="1" applyFont="1" applyAlignment="1" applyProtection="1">
      <alignment horizontal="center"/>
      <protection locked="0"/>
    </xf>
    <xf numFmtId="208" fontId="0" fillId="0" borderId="0" xfId="0" applyNumberFormat="1" applyFont="1" applyAlignment="1">
      <alignment/>
    </xf>
    <xf numFmtId="10" fontId="22" fillId="0" borderId="0" xfId="83" applyNumberFormat="1" applyFont="1">
      <alignment/>
      <protection/>
    </xf>
    <xf numFmtId="41" fontId="0" fillId="0" borderId="12" xfId="0" applyFont="1" applyBorder="1" applyAlignment="1">
      <alignment/>
    </xf>
    <xf numFmtId="41" fontId="0" fillId="0" borderId="0" xfId="0" applyFont="1" applyBorder="1" applyAlignment="1">
      <alignment/>
    </xf>
    <xf numFmtId="41" fontId="0" fillId="0" borderId="13" xfId="0" applyFont="1" applyBorder="1" applyAlignment="1">
      <alignment/>
    </xf>
    <xf numFmtId="41" fontId="0" fillId="0" borderId="12" xfId="0" applyFont="1" applyBorder="1" applyAlignment="1" applyProtection="1">
      <alignment horizontal="left"/>
      <protection/>
    </xf>
    <xf numFmtId="41" fontId="0" fillId="0" borderId="0" xfId="0" applyFont="1" applyBorder="1" applyAlignment="1" applyProtection="1">
      <alignment horizontal="center"/>
      <protection/>
    </xf>
    <xf numFmtId="41" fontId="0" fillId="0" borderId="16" xfId="0" applyFont="1" applyBorder="1" applyAlignment="1" applyProtection="1">
      <alignment horizontal="left"/>
      <protection/>
    </xf>
    <xf numFmtId="41" fontId="0" fillId="0" borderId="17" xfId="0" applyFont="1" applyBorder="1" applyAlignment="1">
      <alignment/>
    </xf>
    <xf numFmtId="41" fontId="0" fillId="0" borderId="17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/>
      <protection/>
    </xf>
    <xf numFmtId="167" fontId="0" fillId="0" borderId="10" xfId="0" applyNumberFormat="1" applyFont="1" applyBorder="1" applyAlignment="1" applyProtection="1">
      <alignment horizontal="centerContinuous"/>
      <protection/>
    </xf>
    <xf numFmtId="16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41" fontId="0" fillId="0" borderId="0" xfId="0" applyFont="1" applyFill="1" applyAlignment="1" applyProtection="1">
      <alignment horizontal="left"/>
      <protection/>
    </xf>
    <xf numFmtId="41" fontId="0" fillId="0" borderId="0" xfId="0" applyFont="1" applyFill="1" applyAlignment="1" applyProtection="1">
      <alignment horizontal="center"/>
      <protection/>
    </xf>
    <xf numFmtId="41" fontId="11" fillId="0" borderId="0" xfId="0" applyNumberFormat="1" applyFont="1" applyFill="1" applyAlignment="1" applyProtection="1">
      <alignment/>
      <protection/>
    </xf>
    <xf numFmtId="167" fontId="5" fillId="0" borderId="10" xfId="0" applyNumberFormat="1" applyFont="1" applyBorder="1" applyAlignment="1" applyProtection="1">
      <alignment horizontal="centerContinuous"/>
      <protection/>
    </xf>
    <xf numFmtId="169" fontId="0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41" fontId="0" fillId="0" borderId="0" xfId="0" applyFont="1" applyBorder="1" applyAlignment="1" applyProtection="1">
      <alignment horizontal="centerContinuous"/>
      <protection/>
    </xf>
    <xf numFmtId="170" fontId="5" fillId="0" borderId="0" xfId="0" applyNumberFormat="1" applyFont="1" applyBorder="1" applyAlignment="1" applyProtection="1">
      <alignment horizontal="centerContinuous"/>
      <protection/>
    </xf>
    <xf numFmtId="15" fontId="0" fillId="0" borderId="0" xfId="0" applyNumberFormat="1" applyFont="1" applyBorder="1" applyAlignment="1" applyProtection="1">
      <alignment horizontal="centerContinuous"/>
      <protection/>
    </xf>
    <xf numFmtId="41" fontId="0" fillId="0" borderId="18" xfId="0" applyFont="1" applyBorder="1" applyAlignment="1" applyProtection="1">
      <alignment horizontal="centerContinuous"/>
      <protection/>
    </xf>
    <xf numFmtId="41" fontId="0" fillId="0" borderId="11" xfId="0" applyFont="1" applyBorder="1" applyAlignment="1" applyProtection="1">
      <alignment horizontal="center"/>
      <protection/>
    </xf>
    <xf numFmtId="41" fontId="0" fillId="0" borderId="19" xfId="0" applyFont="1" applyBorder="1" applyAlignment="1" applyProtection="1">
      <alignment horizontal="center"/>
      <protection/>
    </xf>
    <xf numFmtId="41" fontId="0" fillId="0" borderId="12" xfId="0" applyFont="1" applyBorder="1" applyAlignment="1" applyProtection="1">
      <alignment/>
      <protection/>
    </xf>
    <xf numFmtId="41" fontId="0" fillId="0" borderId="0" xfId="0" applyFont="1" applyBorder="1" applyAlignment="1" applyProtection="1">
      <alignment/>
      <protection/>
    </xf>
    <xf numFmtId="41" fontId="0" fillId="0" borderId="13" xfId="0" applyFont="1" applyBorder="1" applyAlignment="1" applyProtection="1">
      <alignment/>
      <protection/>
    </xf>
    <xf numFmtId="171" fontId="0" fillId="0" borderId="13" xfId="0" applyNumberFormat="1" applyFont="1" applyBorder="1" applyAlignment="1" applyProtection="1">
      <alignment/>
      <protection/>
    </xf>
    <xf numFmtId="206" fontId="0" fillId="0" borderId="2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 horizontal="left"/>
      <protection/>
    </xf>
    <xf numFmtId="41" fontId="0" fillId="0" borderId="13" xfId="0" applyFont="1" applyFill="1" applyBorder="1" applyAlignment="1" applyProtection="1">
      <alignment/>
      <protection/>
    </xf>
    <xf numFmtId="167" fontId="0" fillId="0" borderId="21" xfId="0" applyNumberFormat="1" applyFont="1" applyBorder="1" applyAlignment="1" applyProtection="1">
      <alignment/>
      <protection/>
    </xf>
    <xf numFmtId="41" fontId="0" fillId="0" borderId="16" xfId="0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41" fontId="0" fillId="0" borderId="14" xfId="0" applyFont="1" applyBorder="1" applyAlignment="1" applyProtection="1">
      <alignment/>
      <protection/>
    </xf>
    <xf numFmtId="41" fontId="0" fillId="0" borderId="22" xfId="0" applyFont="1" applyBorder="1" applyAlignment="1" applyProtection="1">
      <alignment horizontal="left" wrapText="1"/>
      <protection/>
    </xf>
    <xf numFmtId="41" fontId="0" fillId="0" borderId="15" xfId="0" applyFont="1" applyBorder="1" applyAlignment="1" applyProtection="1">
      <alignment horizontal="centerContinuous" wrapText="1"/>
      <protection/>
    </xf>
    <xf numFmtId="41" fontId="0" fillId="0" borderId="15" xfId="0" applyFont="1" applyBorder="1" applyAlignment="1" applyProtection="1">
      <alignment horizontal="center" wrapText="1"/>
      <protection/>
    </xf>
    <xf numFmtId="41" fontId="0" fillId="0" borderId="23" xfId="0" applyFont="1" applyBorder="1" applyAlignment="1" applyProtection="1">
      <alignment horizontal="center" wrapText="1"/>
      <protection/>
    </xf>
    <xf numFmtId="41" fontId="0" fillId="0" borderId="0" xfId="0" applyFont="1" applyAlignment="1" applyProtection="1">
      <alignment wrapText="1"/>
      <protection/>
    </xf>
    <xf numFmtId="41" fontId="0" fillId="0" borderId="24" xfId="0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41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Font="1" applyBorder="1" applyAlignment="1" applyProtection="1">
      <alignment horizontal="center"/>
      <protection locked="0"/>
    </xf>
    <xf numFmtId="43" fontId="0" fillId="0" borderId="25" xfId="0" applyNumberFormat="1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41" fontId="0" fillId="0" borderId="24" xfId="0" applyFont="1" applyBorder="1" applyAlignment="1" applyProtection="1">
      <alignment/>
      <protection locked="0"/>
    </xf>
    <xf numFmtId="43" fontId="0" fillId="0" borderId="26" xfId="0" applyNumberFormat="1" applyFont="1" applyBorder="1" applyAlignment="1" applyProtection="1">
      <alignment/>
      <protection locked="0"/>
    </xf>
    <xf numFmtId="41" fontId="0" fillId="0" borderId="24" xfId="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172" fontId="0" fillId="0" borderId="27" xfId="0" applyNumberFormat="1" applyFont="1" applyBorder="1" applyAlignment="1" applyProtection="1">
      <alignment/>
      <protection/>
    </xf>
    <xf numFmtId="41" fontId="0" fillId="0" borderId="28" xfId="0" applyFont="1" applyBorder="1" applyAlignment="1" applyProtection="1">
      <alignment/>
      <protection/>
    </xf>
    <xf numFmtId="39" fontId="0" fillId="0" borderId="10" xfId="0" applyNumberFormat="1" applyFont="1" applyBorder="1" applyAlignment="1" applyProtection="1">
      <alignment/>
      <protection/>
    </xf>
    <xf numFmtId="43" fontId="0" fillId="0" borderId="26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1" fontId="0" fillId="0" borderId="22" xfId="0" applyFont="1" applyBorder="1" applyAlignment="1" applyProtection="1">
      <alignment horizontal="left"/>
      <protection/>
    </xf>
    <xf numFmtId="41" fontId="0" fillId="0" borderId="15" xfId="0" applyFont="1" applyBorder="1" applyAlignment="1" applyProtection="1">
      <alignment horizontal="centerContinuous"/>
      <protection/>
    </xf>
    <xf numFmtId="39" fontId="0" fillId="0" borderId="15" xfId="0" applyNumberFormat="1" applyFont="1" applyBorder="1" applyAlignment="1" applyProtection="1">
      <alignment/>
      <protection/>
    </xf>
    <xf numFmtId="41" fontId="0" fillId="0" borderId="23" xfId="0" applyFont="1" applyBorder="1" applyAlignment="1" applyProtection="1">
      <alignment/>
      <protection/>
    </xf>
    <xf numFmtId="41" fontId="0" fillId="0" borderId="24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25" xfId="0" applyFont="1" applyBorder="1" applyAlignment="1" applyProtection="1">
      <alignment/>
      <protection/>
    </xf>
    <xf numFmtId="175" fontId="0" fillId="0" borderId="0" xfId="42" applyNumberFormat="1" applyFont="1" applyBorder="1" applyAlignment="1" applyProtection="1">
      <alignment/>
      <protection/>
    </xf>
    <xf numFmtId="41" fontId="0" fillId="0" borderId="26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 applyProtection="1">
      <alignment/>
      <protection/>
    </xf>
    <xf numFmtId="169" fontId="11" fillId="0" borderId="0" xfId="0" applyNumberFormat="1" applyFont="1" applyFill="1" applyAlignment="1" applyProtection="1">
      <alignment/>
      <protection locked="0"/>
    </xf>
    <xf numFmtId="173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41" fontId="23" fillId="0" borderId="0" xfId="0" applyFont="1" applyAlignment="1" quotePrefix="1">
      <alignment horizontal="left"/>
    </xf>
    <xf numFmtId="41" fontId="11" fillId="0" borderId="0" xfId="0" applyNumberFormat="1" applyFont="1" applyAlignment="1">
      <alignment horizontal="center" wrapText="1"/>
    </xf>
    <xf numFmtId="37" fontId="0" fillId="0" borderId="0" xfId="0" applyNumberFormat="1" applyFont="1" applyAlignment="1" applyProtection="1">
      <alignment horizontal="center"/>
      <protection/>
    </xf>
    <xf numFmtId="174" fontId="0" fillId="0" borderId="10" xfId="0" applyNumberFormat="1" applyFont="1" applyBorder="1" applyAlignment="1" applyProtection="1">
      <alignment/>
      <protection/>
    </xf>
    <xf numFmtId="41" fontId="0" fillId="0" borderId="0" xfId="0" applyFont="1" applyFill="1" applyAlignment="1" applyProtection="1">
      <alignment/>
      <protection locked="0"/>
    </xf>
    <xf numFmtId="167" fontId="0" fillId="0" borderId="0" xfId="0" applyNumberFormat="1" applyFont="1" applyFill="1" applyAlignment="1" applyProtection="1">
      <alignment horizontal="left"/>
      <protection locked="0"/>
    </xf>
    <xf numFmtId="178" fontId="0" fillId="0" borderId="0" xfId="0" applyNumberFormat="1" applyFont="1" applyAlignment="1" applyProtection="1" quotePrefix="1">
      <alignment horizontal="left"/>
      <protection/>
    </xf>
    <xf numFmtId="41" fontId="0" fillId="0" borderId="0" xfId="0" applyFont="1" applyAlignment="1" applyProtection="1" quotePrefix="1">
      <alignment horizontal="left"/>
      <protection/>
    </xf>
    <xf numFmtId="41" fontId="41" fillId="0" borderId="0" xfId="0" applyFont="1" applyAlignment="1">
      <alignment/>
    </xf>
    <xf numFmtId="174" fontId="41" fillId="0" borderId="0" xfId="50" applyNumberFormat="1" applyFont="1" applyAlignment="1">
      <alignment horizontal="center"/>
    </xf>
    <xf numFmtId="41" fontId="41" fillId="0" borderId="0" xfId="0" applyFont="1" applyAlignment="1">
      <alignment horizontal="center"/>
    </xf>
    <xf numFmtId="174" fontId="5" fillId="0" borderId="0" xfId="50" applyNumberFormat="1" applyFont="1" applyAlignment="1">
      <alignment horizontal="center"/>
    </xf>
    <xf numFmtId="41" fontId="5" fillId="0" borderId="10" xfId="0" applyFont="1" applyBorder="1" applyAlignment="1">
      <alignment horizontal="center"/>
    </xf>
    <xf numFmtId="41" fontId="5" fillId="0" borderId="0" xfId="0" applyFont="1" applyBorder="1" applyAlignment="1">
      <alignment horizontal="center"/>
    </xf>
    <xf numFmtId="174" fontId="0" fillId="0" borderId="0" xfId="50" applyNumberFormat="1" applyFont="1" applyFill="1" applyAlignment="1">
      <alignment/>
    </xf>
    <xf numFmtId="17" fontId="0" fillId="0" borderId="29" xfId="0" applyNumberFormat="1" applyFont="1" applyFill="1" applyBorder="1" applyAlignment="1" quotePrefix="1">
      <alignment horizontal="center"/>
    </xf>
    <xf numFmtId="41" fontId="41" fillId="0" borderId="0" xfId="0" applyFont="1" applyFill="1" applyBorder="1" applyAlignment="1">
      <alignment horizontal="center"/>
    </xf>
    <xf numFmtId="201" fontId="0" fillId="0" borderId="0" xfId="60" applyNumberFormat="1" applyFont="1" applyFill="1" applyAlignment="1">
      <alignment/>
    </xf>
    <xf numFmtId="174" fontId="0" fillId="0" borderId="10" xfId="50" applyNumberFormat="1" applyFont="1" applyFill="1" applyBorder="1" applyAlignment="1">
      <alignment/>
    </xf>
    <xf numFmtId="174" fontId="0" fillId="0" borderId="0" xfId="50" applyNumberFormat="1" applyFont="1" applyFill="1" applyBorder="1" applyAlignment="1">
      <alignment/>
    </xf>
    <xf numFmtId="169" fontId="0" fillId="0" borderId="0" xfId="5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41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69" fontId="0" fillId="0" borderId="0" xfId="50" applyNumberFormat="1" applyFont="1" applyAlignment="1">
      <alignment/>
    </xf>
    <xf numFmtId="169" fontId="5" fillId="0" borderId="30" xfId="0" applyNumberFormat="1" applyFont="1" applyBorder="1" applyAlignment="1" applyProtection="1">
      <alignment horizontal="center"/>
      <protection locked="0"/>
    </xf>
    <xf numFmtId="169" fontId="5" fillId="0" borderId="31" xfId="0" applyNumberFormat="1" applyFont="1" applyBorder="1" applyAlignment="1" applyProtection="1">
      <alignment horizontal="center"/>
      <protection locked="0"/>
    </xf>
    <xf numFmtId="169" fontId="5" fillId="0" borderId="32" xfId="0" applyNumberFormat="1" applyFont="1" applyBorder="1" applyAlignment="1" applyProtection="1">
      <alignment horizontal="center"/>
      <protection locked="0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3" xfId="53"/>
    <cellStyle name="Comma 3 4" xfId="54"/>
    <cellStyle name="Comma 3 5" xfId="55"/>
    <cellStyle name="Comma 3 6" xfId="56"/>
    <cellStyle name="Comma 3 7" xfId="57"/>
    <cellStyle name="Comma 3 8" xfId="58"/>
    <cellStyle name="Comma 3 9" xfId="59"/>
    <cellStyle name="Currency" xfId="60"/>
    <cellStyle name="Currency [0]" xfId="61"/>
    <cellStyle name="Currency 2" xfId="62"/>
    <cellStyle name="Currency 3" xfId="63"/>
    <cellStyle name="Currency 4" xfId="64"/>
    <cellStyle name="Currency 5" xfId="65"/>
    <cellStyle name="Currency 6" xfId="66"/>
    <cellStyle name="Currency 7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10" xfId="79"/>
    <cellStyle name="Normal 11" xfId="80"/>
    <cellStyle name="Normal 12" xfId="81"/>
    <cellStyle name="Normal 13" xfId="82"/>
    <cellStyle name="Normal 2" xfId="83"/>
    <cellStyle name="Normal 2 10" xfId="84"/>
    <cellStyle name="Normal 2 2" xfId="85"/>
    <cellStyle name="Normal 2 3" xfId="86"/>
    <cellStyle name="Normal 2 4" xfId="87"/>
    <cellStyle name="Normal 2 5" xfId="88"/>
    <cellStyle name="Normal 2 6" xfId="89"/>
    <cellStyle name="Normal 2 7" xfId="90"/>
    <cellStyle name="Normal 2 8" xfId="91"/>
    <cellStyle name="Normal 2 9" xfId="92"/>
    <cellStyle name="Normal 3" xfId="93"/>
    <cellStyle name="Normal 4" xfId="94"/>
    <cellStyle name="Normal 5" xfId="95"/>
    <cellStyle name="Normal 5 2" xfId="96"/>
    <cellStyle name="Normal 6" xfId="97"/>
    <cellStyle name="Normal 7" xfId="98"/>
    <cellStyle name="Normal 7 2" xfId="99"/>
    <cellStyle name="Normal 8" xfId="100"/>
    <cellStyle name="Normal 9" xfId="101"/>
    <cellStyle name="Note" xfId="102"/>
    <cellStyle name="Output" xfId="103"/>
    <cellStyle name="Percent" xfId="104"/>
    <cellStyle name="Percent 2" xfId="105"/>
    <cellStyle name="Percent 3" xfId="106"/>
    <cellStyle name="Percent 4" xfId="107"/>
    <cellStyle name="Percent 5" xfId="108"/>
    <cellStyle name="Percent 6" xfId="109"/>
    <cellStyle name="Percent 7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72"/>
  <sheetViews>
    <sheetView zoomScalePageLayoutView="0" workbookViewId="0" topLeftCell="A1">
      <selection activeCell="H17" sqref="H17"/>
    </sheetView>
  </sheetViews>
  <sheetFormatPr defaultColWidth="1.7109375" defaultRowHeight="12.75"/>
  <cols>
    <col min="1" max="1" width="62.7109375" style="1" customWidth="1"/>
    <col min="2" max="2" width="0.71875" style="1" customWidth="1"/>
    <col min="3" max="3" width="1.1484375" style="1" customWidth="1"/>
    <col min="4" max="4" width="8.00390625" style="1" customWidth="1"/>
    <col min="5" max="254" width="12.7109375" style="1" customWidth="1"/>
    <col min="255" max="16384" width="1.7109375" style="1" customWidth="1"/>
  </cols>
  <sheetData>
    <row r="1" spans="1:5" ht="13.5" thickBot="1">
      <c r="A1" s="48"/>
      <c r="B1" s="48"/>
      <c r="C1" s="48"/>
      <c r="D1" s="48"/>
      <c r="E1" s="48"/>
    </row>
    <row r="2" spans="1:5" ht="13.5" thickBot="1">
      <c r="A2" s="214" t="s">
        <v>152</v>
      </c>
      <c r="B2" s="215"/>
      <c r="C2" s="215"/>
      <c r="D2" s="215"/>
      <c r="E2" s="216"/>
    </row>
    <row r="3" spans="1:5" ht="12.75">
      <c r="A3" s="111"/>
      <c r="B3" s="112"/>
      <c r="C3" s="112"/>
      <c r="D3" s="112"/>
      <c r="E3" s="113"/>
    </row>
    <row r="4" spans="1:5" ht="15">
      <c r="A4" s="38" t="s">
        <v>0</v>
      </c>
      <c r="B4" s="16"/>
      <c r="C4" s="16"/>
      <c r="D4" s="17" t="s">
        <v>1</v>
      </c>
      <c r="E4" s="39" t="s">
        <v>2</v>
      </c>
    </row>
    <row r="5" spans="1:5" ht="12.75">
      <c r="A5" s="111"/>
      <c r="B5" s="112"/>
      <c r="C5" s="112"/>
      <c r="D5" s="112"/>
      <c r="E5" s="113"/>
    </row>
    <row r="6" spans="1:5" ht="12.75">
      <c r="A6" s="114" t="s">
        <v>3</v>
      </c>
      <c r="B6" s="112"/>
      <c r="C6" s="112"/>
      <c r="D6" s="115" t="s">
        <v>4</v>
      </c>
      <c r="E6" s="47">
        <f>E22</f>
        <v>3.4638</v>
      </c>
    </row>
    <row r="7" spans="1:5" ht="12.75">
      <c r="A7" s="114" t="s">
        <v>5</v>
      </c>
      <c r="B7" s="112"/>
      <c r="C7" s="112"/>
      <c r="D7" s="115" t="s">
        <v>4</v>
      </c>
      <c r="E7" s="47">
        <f>E32</f>
        <v>0</v>
      </c>
    </row>
    <row r="8" spans="1:5" ht="12.75">
      <c r="A8" s="114" t="s">
        <v>6</v>
      </c>
      <c r="B8" s="112"/>
      <c r="C8" s="112"/>
      <c r="D8" s="115" t="s">
        <v>4</v>
      </c>
      <c r="E8" s="47">
        <f>E42</f>
        <v>1.1312</v>
      </c>
    </row>
    <row r="9" spans="1:5" ht="15">
      <c r="A9" s="114" t="s">
        <v>7</v>
      </c>
      <c r="B9" s="112"/>
      <c r="C9" s="112"/>
      <c r="D9" s="115" t="s">
        <v>4</v>
      </c>
      <c r="E9" s="44">
        <f>E52</f>
        <v>-0.2625</v>
      </c>
    </row>
    <row r="10" spans="1:5" ht="15.75" thickBot="1">
      <c r="A10" s="116" t="s">
        <v>8</v>
      </c>
      <c r="B10" s="117"/>
      <c r="C10" s="117"/>
      <c r="D10" s="118" t="s">
        <v>4</v>
      </c>
      <c r="E10" s="40">
        <f>SUM(E6:E9)</f>
        <v>4.3325</v>
      </c>
    </row>
    <row r="11" spans="1:5" ht="12.75">
      <c r="A11" s="112"/>
      <c r="B11" s="112"/>
      <c r="C11" s="112"/>
      <c r="D11" s="112"/>
      <c r="E11" s="119"/>
    </row>
    <row r="12" spans="1:5" ht="12.75">
      <c r="A12" s="22" t="s">
        <v>9</v>
      </c>
      <c r="B12" s="23"/>
      <c r="C12" s="23"/>
      <c r="D12" s="23"/>
      <c r="E12" s="120"/>
    </row>
    <row r="13" spans="1:5" ht="8.25" customHeight="1">
      <c r="A13" s="53"/>
      <c r="B13" s="48"/>
      <c r="C13" s="48"/>
      <c r="D13" s="48"/>
      <c r="E13" s="121"/>
    </row>
    <row r="14" spans="1:5" ht="15">
      <c r="A14" s="18" t="s">
        <v>0</v>
      </c>
      <c r="B14" s="19"/>
      <c r="C14" s="19"/>
      <c r="D14" s="18" t="s">
        <v>1</v>
      </c>
      <c r="E14" s="20" t="s">
        <v>2</v>
      </c>
    </row>
    <row r="15" spans="1:5" ht="12.75">
      <c r="A15" s="48"/>
      <c r="B15" s="48"/>
      <c r="C15" s="48"/>
      <c r="D15" s="48"/>
      <c r="E15" s="121"/>
    </row>
    <row r="16" spans="1:5" ht="12.75">
      <c r="A16" s="53" t="s">
        <v>10</v>
      </c>
      <c r="B16" s="48"/>
      <c r="C16" s="48"/>
      <c r="D16" s="52" t="s">
        <v>11</v>
      </c>
      <c r="E16" s="122">
        <f>'II'!E24</f>
        <v>5452226.642520799</v>
      </c>
    </row>
    <row r="17" spans="1:5" ht="12.75">
      <c r="A17" s="53" t="s">
        <v>12</v>
      </c>
      <c r="B17" s="48"/>
      <c r="C17" s="48"/>
      <c r="D17" s="52" t="s">
        <v>11</v>
      </c>
      <c r="E17" s="123">
        <v>0</v>
      </c>
    </row>
    <row r="18" spans="1:5" ht="12.75">
      <c r="A18" s="53" t="s">
        <v>13</v>
      </c>
      <c r="B18" s="48"/>
      <c r="C18" s="48"/>
      <c r="D18" s="52" t="s">
        <v>11</v>
      </c>
      <c r="E18" s="123">
        <v>0</v>
      </c>
    </row>
    <row r="19" spans="1:5" ht="15">
      <c r="A19" s="53" t="s">
        <v>106</v>
      </c>
      <c r="B19" s="48"/>
      <c r="C19" s="48"/>
      <c r="D19" s="52" t="s">
        <v>11</v>
      </c>
      <c r="E19" s="55">
        <f>'II'!B41</f>
        <v>25789</v>
      </c>
    </row>
    <row r="20" spans="1:5" ht="12.75">
      <c r="A20" s="124" t="s">
        <v>31</v>
      </c>
      <c r="B20" s="48"/>
      <c r="C20" s="48"/>
      <c r="D20" s="52" t="s">
        <v>11</v>
      </c>
      <c r="E20" s="122">
        <f>SUM(E16:E19)</f>
        <v>5478015.642520799</v>
      </c>
    </row>
    <row r="21" spans="1:7" ht="15">
      <c r="A21" s="124" t="s">
        <v>105</v>
      </c>
      <c r="B21" s="79"/>
      <c r="C21" s="79"/>
      <c r="D21" s="125" t="s">
        <v>14</v>
      </c>
      <c r="E21" s="126">
        <f>'II'!B24</f>
        <v>1581502</v>
      </c>
      <c r="G21" s="15"/>
    </row>
    <row r="22" spans="1:5" ht="15">
      <c r="A22" s="53" t="s">
        <v>15</v>
      </c>
      <c r="B22" s="48"/>
      <c r="C22" s="48"/>
      <c r="D22" s="52" t="s">
        <v>4</v>
      </c>
      <c r="E22" s="41">
        <f>ROUND(+E20/E21,4)</f>
        <v>3.4638</v>
      </c>
    </row>
    <row r="23" spans="1:5" ht="12.75">
      <c r="A23" s="48"/>
      <c r="B23" s="48"/>
      <c r="C23" s="48"/>
      <c r="D23" s="48"/>
      <c r="E23" s="121"/>
    </row>
    <row r="24" spans="1:5" ht="12.75">
      <c r="A24" s="22" t="s">
        <v>16</v>
      </c>
      <c r="B24" s="23"/>
      <c r="C24" s="23"/>
      <c r="D24" s="23"/>
      <c r="E24" s="127"/>
    </row>
    <row r="25" spans="1:5" ht="8.25" customHeight="1">
      <c r="A25" s="53"/>
      <c r="B25" s="48"/>
      <c r="C25" s="48"/>
      <c r="D25" s="48"/>
      <c r="E25" s="121"/>
    </row>
    <row r="26" spans="1:5" ht="15">
      <c r="A26" s="18" t="s">
        <v>0</v>
      </c>
      <c r="B26" s="19"/>
      <c r="C26" s="19"/>
      <c r="D26" s="18" t="s">
        <v>1</v>
      </c>
      <c r="E26" s="20" t="s">
        <v>2</v>
      </c>
    </row>
    <row r="27" spans="1:5" ht="12.75">
      <c r="A27" s="48"/>
      <c r="B27" s="48"/>
      <c r="C27" s="48"/>
      <c r="D27" s="48"/>
      <c r="E27" s="121"/>
    </row>
    <row r="28" spans="1:5" ht="12.75">
      <c r="A28" s="53" t="s">
        <v>17</v>
      </c>
      <c r="B28" s="48"/>
      <c r="C28" s="48"/>
      <c r="D28" s="52" t="s">
        <v>4</v>
      </c>
      <c r="E28" s="46">
        <f>III!G11</f>
        <v>0</v>
      </c>
    </row>
    <row r="29" spans="1:5" ht="12.75">
      <c r="A29" s="58" t="s">
        <v>18</v>
      </c>
      <c r="B29" s="48"/>
      <c r="C29" s="48"/>
      <c r="D29" s="52" t="s">
        <v>4</v>
      </c>
      <c r="E29" s="128">
        <v>0</v>
      </c>
    </row>
    <row r="30" spans="1:5" ht="12.75">
      <c r="A30" s="58" t="s">
        <v>19</v>
      </c>
      <c r="B30" s="48"/>
      <c r="C30" s="48"/>
      <c r="D30" s="52" t="s">
        <v>4</v>
      </c>
      <c r="E30" s="128">
        <v>0</v>
      </c>
    </row>
    <row r="31" spans="1:5" ht="15">
      <c r="A31" s="58" t="s">
        <v>20</v>
      </c>
      <c r="B31" s="48"/>
      <c r="C31" s="48"/>
      <c r="D31" s="52" t="s">
        <v>4</v>
      </c>
      <c r="E31" s="129">
        <v>0</v>
      </c>
    </row>
    <row r="32" spans="1:5" ht="15">
      <c r="A32" s="53" t="s">
        <v>21</v>
      </c>
      <c r="B32" s="48"/>
      <c r="C32" s="48"/>
      <c r="D32" s="52" t="s">
        <v>4</v>
      </c>
      <c r="E32" s="21">
        <f>SUM(E28:E31)</f>
        <v>0</v>
      </c>
    </row>
    <row r="33" spans="1:5" ht="12.75">
      <c r="A33" s="48"/>
      <c r="B33" s="48"/>
      <c r="C33" s="48"/>
      <c r="D33" s="48"/>
      <c r="E33" s="121"/>
    </row>
    <row r="34" spans="1:5" ht="12.75">
      <c r="A34" s="22" t="s">
        <v>22</v>
      </c>
      <c r="B34" s="23"/>
      <c r="C34" s="23"/>
      <c r="D34" s="23"/>
      <c r="E34" s="120"/>
    </row>
    <row r="35" spans="1:5" ht="8.25" customHeight="1">
      <c r="A35" s="53"/>
      <c r="B35" s="48"/>
      <c r="C35" s="48"/>
      <c r="D35" s="48"/>
      <c r="E35" s="121"/>
    </row>
    <row r="36" spans="1:5" ht="15">
      <c r="A36" s="18" t="s">
        <v>0</v>
      </c>
      <c r="B36" s="19"/>
      <c r="C36" s="19"/>
      <c r="D36" s="18" t="s">
        <v>1</v>
      </c>
      <c r="E36" s="20" t="s">
        <v>2</v>
      </c>
    </row>
    <row r="37" spans="1:5" ht="12.75">
      <c r="A37" s="48"/>
      <c r="B37" s="48"/>
      <c r="C37" s="48"/>
      <c r="D37" s="48"/>
      <c r="E37" s="121"/>
    </row>
    <row r="38" spans="1:5" ht="12.75">
      <c r="A38" s="53" t="s">
        <v>23</v>
      </c>
      <c r="B38" s="48"/>
      <c r="C38" s="48"/>
      <c r="D38" s="52" t="s">
        <v>4</v>
      </c>
      <c r="E38" s="46">
        <f>'IV'!E43</f>
        <v>0.0932</v>
      </c>
    </row>
    <row r="39" spans="1:6" ht="12.75">
      <c r="A39" s="58" t="s">
        <v>18</v>
      </c>
      <c r="B39" s="48"/>
      <c r="C39" s="48"/>
      <c r="D39" s="52" t="s">
        <v>4</v>
      </c>
      <c r="E39" s="128">
        <v>-0.5405</v>
      </c>
      <c r="F39" s="14"/>
    </row>
    <row r="40" spans="1:5" ht="12.75">
      <c r="A40" s="58" t="s">
        <v>19</v>
      </c>
      <c r="B40" s="48"/>
      <c r="C40" s="48"/>
      <c r="D40" s="52" t="s">
        <v>4</v>
      </c>
      <c r="E40" s="128">
        <v>1.1287</v>
      </c>
    </row>
    <row r="41" spans="1:5" ht="15">
      <c r="A41" s="58" t="s">
        <v>20</v>
      </c>
      <c r="B41" s="48"/>
      <c r="C41" s="48"/>
      <c r="D41" s="52" t="s">
        <v>4</v>
      </c>
      <c r="E41" s="129">
        <v>0.4498</v>
      </c>
    </row>
    <row r="42" spans="1:5" ht="15">
      <c r="A42" s="53" t="s">
        <v>6</v>
      </c>
      <c r="B42" s="48"/>
      <c r="C42" s="48"/>
      <c r="D42" s="52" t="s">
        <v>4</v>
      </c>
      <c r="E42" s="21">
        <f>SUM(E38:E41)</f>
        <v>1.1312</v>
      </c>
    </row>
    <row r="43" spans="1:5" ht="12.75">
      <c r="A43" s="48"/>
      <c r="B43" s="48"/>
      <c r="C43" s="48"/>
      <c r="D43" s="48"/>
      <c r="E43" s="121"/>
    </row>
    <row r="44" spans="1:5" ht="12.75">
      <c r="A44" s="22" t="s">
        <v>24</v>
      </c>
      <c r="B44" s="23"/>
      <c r="C44" s="23"/>
      <c r="D44" s="23"/>
      <c r="E44" s="127"/>
    </row>
    <row r="45" spans="1:5" ht="8.25" customHeight="1">
      <c r="A45" s="53"/>
      <c r="B45" s="48"/>
      <c r="C45" s="48"/>
      <c r="D45" s="48"/>
      <c r="E45" s="121"/>
    </row>
    <row r="46" spans="1:5" ht="15">
      <c r="A46" s="18" t="s">
        <v>0</v>
      </c>
      <c r="B46" s="19"/>
      <c r="C46" s="19"/>
      <c r="D46" s="18" t="s">
        <v>1</v>
      </c>
      <c r="E46" s="20" t="s">
        <v>2</v>
      </c>
    </row>
    <row r="47" spans="1:5" ht="12.75">
      <c r="A47" s="48"/>
      <c r="B47" s="48"/>
      <c r="C47" s="48"/>
      <c r="D47" s="48"/>
      <c r="E47" s="121"/>
    </row>
    <row r="48" spans="1:7" ht="12.75">
      <c r="A48" s="53" t="s">
        <v>117</v>
      </c>
      <c r="B48" s="48"/>
      <c r="C48" s="48"/>
      <c r="D48" s="52" t="s">
        <v>4</v>
      </c>
      <c r="E48" s="46">
        <f>V!H48</f>
        <v>0.0108</v>
      </c>
      <c r="G48" s="1" t="s">
        <v>31</v>
      </c>
    </row>
    <row r="49" spans="1:6" ht="12.75">
      <c r="A49" s="58" t="s">
        <v>18</v>
      </c>
      <c r="B49" s="48"/>
      <c r="C49" s="48"/>
      <c r="D49" s="52" t="s">
        <v>4</v>
      </c>
      <c r="E49" s="128">
        <v>-0.1368</v>
      </c>
      <c r="F49" s="73"/>
    </row>
    <row r="50" spans="1:7" ht="12.75">
      <c r="A50" s="58" t="s">
        <v>19</v>
      </c>
      <c r="B50" s="48"/>
      <c r="C50" s="48"/>
      <c r="D50" s="52" t="s">
        <v>4</v>
      </c>
      <c r="E50" s="128">
        <v>-0.101</v>
      </c>
      <c r="G50" s="1" t="s">
        <v>31</v>
      </c>
    </row>
    <row r="51" spans="1:6" ht="15">
      <c r="A51" s="58" t="s">
        <v>20</v>
      </c>
      <c r="B51" s="48"/>
      <c r="C51" s="48"/>
      <c r="D51" s="52" t="s">
        <v>4</v>
      </c>
      <c r="E51" s="129">
        <v>-0.0355</v>
      </c>
      <c r="F51" s="1" t="s">
        <v>31</v>
      </c>
    </row>
    <row r="52" spans="1:5" ht="15">
      <c r="A52" s="53" t="s">
        <v>7</v>
      </c>
      <c r="B52" s="48"/>
      <c r="C52" s="48"/>
      <c r="D52" s="52" t="s">
        <v>4</v>
      </c>
      <c r="E52" s="21">
        <f>ROUNDUP(SUM(E48:E51),4)</f>
        <v>-0.2625</v>
      </c>
    </row>
    <row r="53" spans="1:5" ht="12.75">
      <c r="A53" s="48"/>
      <c r="B53" s="48"/>
      <c r="C53" s="48"/>
      <c r="D53" s="48"/>
      <c r="E53" s="48"/>
    </row>
    <row r="54" spans="1:5" ht="12.75">
      <c r="A54" s="48"/>
      <c r="B54" s="48"/>
      <c r="C54" s="48"/>
      <c r="D54" s="48"/>
      <c r="E54" s="48"/>
    </row>
    <row r="55" spans="1:5" ht="12.75">
      <c r="A55" s="48"/>
      <c r="B55" s="48"/>
      <c r="C55" s="48"/>
      <c r="D55" s="48"/>
      <c r="E55" s="48"/>
    </row>
    <row r="56" spans="1:5" ht="12.75">
      <c r="A56" s="48"/>
      <c r="B56" s="48"/>
      <c r="C56" s="48"/>
      <c r="D56" s="48"/>
      <c r="E56" s="48"/>
    </row>
    <row r="57" spans="1:5" ht="12.75">
      <c r="A57" s="48"/>
      <c r="B57" s="48"/>
      <c r="C57" s="48"/>
      <c r="D57" s="48"/>
      <c r="E57" s="48"/>
    </row>
    <row r="58" spans="1:5" ht="12.75">
      <c r="A58" s="48"/>
      <c r="B58" s="48"/>
      <c r="C58" s="48"/>
      <c r="D58" s="48"/>
      <c r="E58" s="48"/>
    </row>
    <row r="59" spans="1:5" ht="12.75">
      <c r="A59" s="48"/>
      <c r="B59" s="48"/>
      <c r="C59" s="48"/>
      <c r="D59" s="48"/>
      <c r="E59" s="48"/>
    </row>
    <row r="60" spans="1:5" ht="12.75">
      <c r="A60" s="48"/>
      <c r="B60" s="48"/>
      <c r="C60" s="48"/>
      <c r="D60" s="48"/>
      <c r="E60" s="48"/>
    </row>
    <row r="61" spans="1:5" ht="12.75">
      <c r="A61" s="48"/>
      <c r="B61" s="48"/>
      <c r="C61" s="48"/>
      <c r="D61" s="48"/>
      <c r="E61" s="48"/>
    </row>
    <row r="62" spans="1:5" ht="12.75">
      <c r="A62" s="48"/>
      <c r="B62" s="48"/>
      <c r="C62" s="48"/>
      <c r="D62" s="48"/>
      <c r="E62" s="48"/>
    </row>
    <row r="63" spans="1:5" ht="12.75">
      <c r="A63" s="48"/>
      <c r="B63" s="48"/>
      <c r="C63" s="48"/>
      <c r="D63" s="48"/>
      <c r="E63" s="48"/>
    </row>
    <row r="64" spans="1:5" ht="12.75">
      <c r="A64" s="48"/>
      <c r="B64" s="48"/>
      <c r="C64" s="48"/>
      <c r="D64" s="48"/>
      <c r="E64" s="48"/>
    </row>
    <row r="65" spans="1:5" ht="12.75">
      <c r="A65" s="48"/>
      <c r="B65" s="48"/>
      <c r="C65" s="48"/>
      <c r="D65" s="48"/>
      <c r="E65" s="48"/>
    </row>
    <row r="66" spans="1:5" ht="12.75">
      <c r="A66" s="48"/>
      <c r="B66" s="48"/>
      <c r="C66" s="48"/>
      <c r="D66" s="48"/>
      <c r="E66" s="48"/>
    </row>
    <row r="67" spans="1:5" ht="12.75">
      <c r="A67" s="48"/>
      <c r="B67" s="48"/>
      <c r="C67" s="48"/>
      <c r="D67" s="48"/>
      <c r="E67" s="48"/>
    </row>
    <row r="68" spans="1:5" ht="12.75">
      <c r="A68" s="48"/>
      <c r="B68" s="48"/>
      <c r="C68" s="48"/>
      <c r="D68" s="48"/>
      <c r="E68" s="48"/>
    </row>
    <row r="69" spans="1:5" ht="12.75">
      <c r="A69" s="48"/>
      <c r="B69" s="48"/>
      <c r="C69" s="48"/>
      <c r="D69" s="48"/>
      <c r="E69" s="48"/>
    </row>
    <row r="70" spans="1:5" ht="12.75">
      <c r="A70" s="48"/>
      <c r="B70" s="48"/>
      <c r="C70" s="48"/>
      <c r="D70" s="48"/>
      <c r="E70" s="48"/>
    </row>
    <row r="71" spans="1:5" ht="12.75">
      <c r="A71" s="48"/>
      <c r="B71" s="48"/>
      <c r="C71" s="48"/>
      <c r="D71" s="48"/>
      <c r="E71" s="48"/>
    </row>
    <row r="72" spans="1:5" ht="12.75">
      <c r="A72" s="48"/>
      <c r="B72" s="48"/>
      <c r="C72" s="48"/>
      <c r="D72" s="48"/>
      <c r="E72" s="48"/>
    </row>
    <row r="73" spans="1:5" ht="12.75">
      <c r="A73" s="48"/>
      <c r="B73" s="48"/>
      <c r="C73" s="48"/>
      <c r="D73" s="48"/>
      <c r="E73" s="48"/>
    </row>
    <row r="74" spans="1:5" ht="12.75">
      <c r="A74" s="48"/>
      <c r="B74" s="48"/>
      <c r="C74" s="48"/>
      <c r="D74" s="48"/>
      <c r="E74" s="48"/>
    </row>
    <row r="75" spans="1:5" ht="12.75">
      <c r="A75" s="48"/>
      <c r="B75" s="48"/>
      <c r="C75" s="48"/>
      <c r="D75" s="48"/>
      <c r="E75" s="48"/>
    </row>
    <row r="76" spans="1:5" ht="12.75">
      <c r="A76" s="48"/>
      <c r="B76" s="48"/>
      <c r="C76" s="48"/>
      <c r="D76" s="48"/>
      <c r="E76" s="48"/>
    </row>
    <row r="77" spans="1:5" ht="12.75">
      <c r="A77" s="48"/>
      <c r="B77" s="48"/>
      <c r="C77" s="48"/>
      <c r="D77" s="48"/>
      <c r="E77" s="48"/>
    </row>
    <row r="78" spans="1:5" ht="12.75">
      <c r="A78" s="48"/>
      <c r="B78" s="48"/>
      <c r="C78" s="48"/>
      <c r="D78" s="48"/>
      <c r="E78" s="48"/>
    </row>
    <row r="79" spans="1:5" ht="12.75">
      <c r="A79" s="48"/>
      <c r="B79" s="48"/>
      <c r="C79" s="48"/>
      <c r="D79" s="48"/>
      <c r="E79" s="48"/>
    </row>
    <row r="80" spans="1:5" ht="12.75">
      <c r="A80" s="48"/>
      <c r="B80" s="48"/>
      <c r="C80" s="48"/>
      <c r="D80" s="48"/>
      <c r="E80" s="48"/>
    </row>
    <row r="81" spans="1:5" ht="12.75">
      <c r="A81" s="48"/>
      <c r="B81" s="48"/>
      <c r="C81" s="48"/>
      <c r="D81" s="48"/>
      <c r="E81" s="48"/>
    </row>
    <row r="82" spans="1:5" ht="12.75">
      <c r="A82" s="48"/>
      <c r="B82" s="48"/>
      <c r="C82" s="48"/>
      <c r="D82" s="48"/>
      <c r="E82" s="48"/>
    </row>
    <row r="83" spans="1:5" ht="12.75">
      <c r="A83" s="48"/>
      <c r="B83" s="48"/>
      <c r="C83" s="48"/>
      <c r="D83" s="48"/>
      <c r="E83" s="48"/>
    </row>
    <row r="84" spans="1:5" ht="12.75">
      <c r="A84" s="48"/>
      <c r="B84" s="48"/>
      <c r="C84" s="48"/>
      <c r="D84" s="48"/>
      <c r="E84" s="48"/>
    </row>
    <row r="85" spans="1:5" ht="12.75">
      <c r="A85" s="48"/>
      <c r="B85" s="48"/>
      <c r="C85" s="48"/>
      <c r="D85" s="48"/>
      <c r="E85" s="48"/>
    </row>
    <row r="86" spans="1:5" ht="12.75">
      <c r="A86" s="48"/>
      <c r="B86" s="48"/>
      <c r="C86" s="48"/>
      <c r="D86" s="48"/>
      <c r="E86" s="48"/>
    </row>
    <row r="87" spans="1:5" ht="12.75">
      <c r="A87" s="48"/>
      <c r="B87" s="48"/>
      <c r="C87" s="48"/>
      <c r="D87" s="48"/>
      <c r="E87" s="48"/>
    </row>
    <row r="88" spans="1:5" ht="12.75">
      <c r="A88" s="48"/>
      <c r="B88" s="48"/>
      <c r="C88" s="48"/>
      <c r="D88" s="48"/>
      <c r="E88" s="48"/>
    </row>
    <row r="89" spans="1:5" ht="12.75">
      <c r="A89" s="48"/>
      <c r="B89" s="48"/>
      <c r="C89" s="48"/>
      <c r="D89" s="48"/>
      <c r="E89" s="48"/>
    </row>
    <row r="90" spans="1:5" ht="12.75">
      <c r="A90" s="48"/>
      <c r="B90" s="48"/>
      <c r="C90" s="48"/>
      <c r="D90" s="48"/>
      <c r="E90" s="48"/>
    </row>
    <row r="91" spans="1:5" ht="12.75">
      <c r="A91" s="48"/>
      <c r="B91" s="48"/>
      <c r="C91" s="48"/>
      <c r="D91" s="48"/>
      <c r="E91" s="48"/>
    </row>
    <row r="92" spans="1:5" ht="12.75">
      <c r="A92" s="48"/>
      <c r="B92" s="48"/>
      <c r="C92" s="48"/>
      <c r="D92" s="48"/>
      <c r="E92" s="48"/>
    </row>
    <row r="93" spans="1:5" ht="12.75">
      <c r="A93" s="48"/>
      <c r="B93" s="48"/>
      <c r="C93" s="48"/>
      <c r="D93" s="48"/>
      <c r="E93" s="48"/>
    </row>
    <row r="94" spans="1:5" ht="12.75">
      <c r="A94" s="48"/>
      <c r="B94" s="48"/>
      <c r="C94" s="48"/>
      <c r="D94" s="48"/>
      <c r="E94" s="48"/>
    </row>
    <row r="95" spans="1:5" ht="12.75">
      <c r="A95" s="48"/>
      <c r="B95" s="48"/>
      <c r="C95" s="48"/>
      <c r="D95" s="48"/>
      <c r="E95" s="48"/>
    </row>
    <row r="96" spans="1:5" ht="12.75">
      <c r="A96" s="48"/>
      <c r="B96" s="48"/>
      <c r="C96" s="48"/>
      <c r="D96" s="48"/>
      <c r="E96" s="48"/>
    </row>
    <row r="97" spans="1:5" ht="12.75">
      <c r="A97" s="48"/>
      <c r="B97" s="48"/>
      <c r="C97" s="48"/>
      <c r="D97" s="48"/>
      <c r="E97" s="48"/>
    </row>
    <row r="98" spans="1:5" ht="12.75">
      <c r="A98" s="48"/>
      <c r="B98" s="48"/>
      <c r="C98" s="48"/>
      <c r="D98" s="48"/>
      <c r="E98" s="48"/>
    </row>
    <row r="99" spans="1:5" ht="12.75">
      <c r="A99" s="48"/>
      <c r="B99" s="48"/>
      <c r="C99" s="48"/>
      <c r="D99" s="48"/>
      <c r="E99" s="48"/>
    </row>
    <row r="100" spans="1:5" ht="12.75">
      <c r="A100" s="48"/>
      <c r="B100" s="48"/>
      <c r="C100" s="48"/>
      <c r="D100" s="48"/>
      <c r="E100" s="48"/>
    </row>
    <row r="101" spans="1:5" ht="12.75">
      <c r="A101" s="48"/>
      <c r="B101" s="48"/>
      <c r="C101" s="48"/>
      <c r="D101" s="48"/>
      <c r="E101" s="48"/>
    </row>
    <row r="102" spans="1:5" ht="12.75">
      <c r="A102" s="48"/>
      <c r="B102" s="48"/>
      <c r="C102" s="48"/>
      <c r="D102" s="48"/>
      <c r="E102" s="48"/>
    </row>
    <row r="103" spans="1:5" ht="12.75">
      <c r="A103" s="48"/>
      <c r="B103" s="48"/>
      <c r="C103" s="48"/>
      <c r="D103" s="48"/>
      <c r="E103" s="48"/>
    </row>
    <row r="104" spans="1:5" ht="12.75">
      <c r="A104" s="48"/>
      <c r="B104" s="48"/>
      <c r="C104" s="48"/>
      <c r="D104" s="48"/>
      <c r="E104" s="48"/>
    </row>
    <row r="105" spans="1:5" ht="12.75">
      <c r="A105" s="48"/>
      <c r="B105" s="48"/>
      <c r="C105" s="48"/>
      <c r="D105" s="48"/>
      <c r="E105" s="48"/>
    </row>
    <row r="106" spans="1:5" ht="12.75">
      <c r="A106" s="48"/>
      <c r="B106" s="48"/>
      <c r="C106" s="48"/>
      <c r="D106" s="48"/>
      <c r="E106" s="48"/>
    </row>
    <row r="107" spans="1:5" ht="12.75">
      <c r="A107" s="48"/>
      <c r="B107" s="48"/>
      <c r="C107" s="48"/>
      <c r="D107" s="48"/>
      <c r="E107" s="48"/>
    </row>
    <row r="108" spans="1:5" ht="12.75">
      <c r="A108" s="48"/>
      <c r="B108" s="48"/>
      <c r="C108" s="48"/>
      <c r="D108" s="48"/>
      <c r="E108" s="48"/>
    </row>
    <row r="109" spans="1:5" ht="12.75">
      <c r="A109" s="48"/>
      <c r="B109" s="48"/>
      <c r="C109" s="48"/>
      <c r="D109" s="48"/>
      <c r="E109" s="48"/>
    </row>
    <row r="110" spans="1:5" ht="12.75">
      <c r="A110" s="48"/>
      <c r="B110" s="48"/>
      <c r="C110" s="48"/>
      <c r="D110" s="48"/>
      <c r="E110" s="48"/>
    </row>
    <row r="111" spans="1:5" ht="12.75">
      <c r="A111" s="48"/>
      <c r="B111" s="48"/>
      <c r="C111" s="48"/>
      <c r="D111" s="48"/>
      <c r="E111" s="48"/>
    </row>
    <row r="112" spans="1:5" ht="12.75">
      <c r="A112" s="48"/>
      <c r="B112" s="48"/>
      <c r="C112" s="48"/>
      <c r="D112" s="48"/>
      <c r="E112" s="48"/>
    </row>
    <row r="113" spans="1:5" ht="12.75">
      <c r="A113" s="48"/>
      <c r="B113" s="48"/>
      <c r="C113" s="48"/>
      <c r="D113" s="48"/>
      <c r="E113" s="48"/>
    </row>
    <row r="114" spans="1:5" ht="12.75">
      <c r="A114" s="48"/>
      <c r="B114" s="48"/>
      <c r="C114" s="48"/>
      <c r="D114" s="48"/>
      <c r="E114" s="48"/>
    </row>
    <row r="115" spans="1:5" ht="12.75">
      <c r="A115" s="48"/>
      <c r="B115" s="48"/>
      <c r="C115" s="48"/>
      <c r="D115" s="48"/>
      <c r="E115" s="48"/>
    </row>
    <row r="116" spans="1:5" ht="12.75">
      <c r="A116" s="48"/>
      <c r="B116" s="48"/>
      <c r="C116" s="48"/>
      <c r="D116" s="48"/>
      <c r="E116" s="48"/>
    </row>
    <row r="117" spans="1:5" ht="12.75">
      <c r="A117" s="48"/>
      <c r="B117" s="48"/>
      <c r="C117" s="48"/>
      <c r="D117" s="48"/>
      <c r="E117" s="48"/>
    </row>
    <row r="118" spans="1:5" ht="12.75">
      <c r="A118" s="48"/>
      <c r="B118" s="48"/>
      <c r="C118" s="48"/>
      <c r="D118" s="48"/>
      <c r="E118" s="48"/>
    </row>
    <row r="119" spans="1:5" ht="12.75">
      <c r="A119" s="48"/>
      <c r="B119" s="48"/>
      <c r="C119" s="48"/>
      <c r="D119" s="48"/>
      <c r="E119" s="48"/>
    </row>
    <row r="120" spans="1:5" ht="12.75">
      <c r="A120" s="48"/>
      <c r="B120" s="48"/>
      <c r="C120" s="48"/>
      <c r="D120" s="48"/>
      <c r="E120" s="48"/>
    </row>
    <row r="121" spans="1:5" ht="12.75">
      <c r="A121" s="48"/>
      <c r="B121" s="48"/>
      <c r="C121" s="48"/>
      <c r="D121" s="48"/>
      <c r="E121" s="48"/>
    </row>
    <row r="122" spans="1:5" ht="12.75">
      <c r="A122" s="48"/>
      <c r="B122" s="48"/>
      <c r="C122" s="48"/>
      <c r="D122" s="48"/>
      <c r="E122" s="48"/>
    </row>
    <row r="123" spans="1:5" ht="12.75">
      <c r="A123" s="48"/>
      <c r="B123" s="48"/>
      <c r="C123" s="48"/>
      <c r="D123" s="48"/>
      <c r="E123" s="48"/>
    </row>
    <row r="124" spans="1:5" ht="12.75">
      <c r="A124" s="48"/>
      <c r="B124" s="48"/>
      <c r="C124" s="48"/>
      <c r="D124" s="48"/>
      <c r="E124" s="48"/>
    </row>
    <row r="125" spans="1:5" ht="12.75">
      <c r="A125" s="48"/>
      <c r="B125" s="48"/>
      <c r="C125" s="48"/>
      <c r="D125" s="48"/>
      <c r="E125" s="48"/>
    </row>
    <row r="126" spans="1:5" ht="12.75">
      <c r="A126" s="48"/>
      <c r="B126" s="48"/>
      <c r="C126" s="48"/>
      <c r="D126" s="48"/>
      <c r="E126" s="48"/>
    </row>
    <row r="127" spans="1:5" ht="12.75">
      <c r="A127" s="48"/>
      <c r="B127" s="48"/>
      <c r="C127" s="48"/>
      <c r="D127" s="48"/>
      <c r="E127" s="48"/>
    </row>
    <row r="128" spans="1:5" ht="12.75">
      <c r="A128" s="48"/>
      <c r="B128" s="48"/>
      <c r="C128" s="48"/>
      <c r="D128" s="48"/>
      <c r="E128" s="48"/>
    </row>
    <row r="129" spans="1:5" ht="12.75">
      <c r="A129" s="48"/>
      <c r="B129" s="48"/>
      <c r="C129" s="48"/>
      <c r="D129" s="48"/>
      <c r="E129" s="48"/>
    </row>
    <row r="130" spans="1:5" ht="12.75">
      <c r="A130" s="48"/>
      <c r="B130" s="48"/>
      <c r="C130" s="48"/>
      <c r="D130" s="48"/>
      <c r="E130" s="48"/>
    </row>
    <row r="131" spans="1:5" ht="12.75">
      <c r="A131" s="48"/>
      <c r="B131" s="48"/>
      <c r="C131" s="48"/>
      <c r="D131" s="48"/>
      <c r="E131" s="48"/>
    </row>
    <row r="132" spans="1:5" ht="12.75">
      <c r="A132" s="48"/>
      <c r="B132" s="48"/>
      <c r="C132" s="48"/>
      <c r="D132" s="48"/>
      <c r="E132" s="48"/>
    </row>
    <row r="133" spans="1:5" ht="12.75">
      <c r="A133" s="48"/>
      <c r="B133" s="48"/>
      <c r="C133" s="48"/>
      <c r="D133" s="48"/>
      <c r="E133" s="48"/>
    </row>
    <row r="134" spans="1:5" ht="12.75">
      <c r="A134" s="48"/>
      <c r="B134" s="48"/>
      <c r="C134" s="48"/>
      <c r="D134" s="48"/>
      <c r="E134" s="48"/>
    </row>
    <row r="135" spans="1:5" ht="12.75">
      <c r="A135" s="48"/>
      <c r="B135" s="48"/>
      <c r="C135" s="48"/>
      <c r="D135" s="48"/>
      <c r="E135" s="48"/>
    </row>
    <row r="136" spans="1:5" ht="12.75">
      <c r="A136" s="48"/>
      <c r="B136" s="48"/>
      <c r="C136" s="48"/>
      <c r="D136" s="48"/>
      <c r="E136" s="48"/>
    </row>
    <row r="137" spans="1:5" ht="12.75">
      <c r="A137" s="48"/>
      <c r="B137" s="48"/>
      <c r="C137" s="48"/>
      <c r="D137" s="48"/>
      <c r="E137" s="48"/>
    </row>
    <row r="138" spans="1:5" ht="12.75">
      <c r="A138" s="48"/>
      <c r="B138" s="48"/>
      <c r="C138" s="48"/>
      <c r="D138" s="48"/>
      <c r="E138" s="48"/>
    </row>
    <row r="139" spans="1:5" ht="12.75">
      <c r="A139" s="48"/>
      <c r="B139" s="48"/>
      <c r="C139" s="48"/>
      <c r="D139" s="48"/>
      <c r="E139" s="48"/>
    </row>
    <row r="140" spans="1:5" ht="12.75">
      <c r="A140" s="48"/>
      <c r="B140" s="48"/>
      <c r="C140" s="48"/>
      <c r="D140" s="48"/>
      <c r="E140" s="48"/>
    </row>
    <row r="141" spans="1:5" ht="12.75">
      <c r="A141" s="48"/>
      <c r="B141" s="48"/>
      <c r="C141" s="48"/>
      <c r="D141" s="48"/>
      <c r="E141" s="48"/>
    </row>
    <row r="142" spans="1:5" ht="12.75">
      <c r="A142" s="48"/>
      <c r="B142" s="48"/>
      <c r="C142" s="48"/>
      <c r="D142" s="48"/>
      <c r="E142" s="48"/>
    </row>
    <row r="143" spans="1:5" ht="12.75">
      <c r="A143" s="48"/>
      <c r="B143" s="48"/>
      <c r="C143" s="48"/>
      <c r="D143" s="48"/>
      <c r="E143" s="48"/>
    </row>
    <row r="144" spans="1:5" ht="12.75">
      <c r="A144" s="48"/>
      <c r="B144" s="48"/>
      <c r="C144" s="48"/>
      <c r="D144" s="48"/>
      <c r="E144" s="48"/>
    </row>
    <row r="145" spans="1:5" ht="12.75">
      <c r="A145" s="48"/>
      <c r="B145" s="48"/>
      <c r="C145" s="48"/>
      <c r="D145" s="48"/>
      <c r="E145" s="48"/>
    </row>
    <row r="146" spans="1:5" ht="12.75">
      <c r="A146" s="48"/>
      <c r="B146" s="48"/>
      <c r="C146" s="48"/>
      <c r="D146" s="48"/>
      <c r="E146" s="48"/>
    </row>
    <row r="147" spans="1:5" ht="12.75">
      <c r="A147" s="48"/>
      <c r="B147" s="48"/>
      <c r="C147" s="48"/>
      <c r="D147" s="48"/>
      <c r="E147" s="48"/>
    </row>
    <row r="148" spans="1:5" ht="12.75">
      <c r="A148" s="48"/>
      <c r="B148" s="48"/>
      <c r="C148" s="48"/>
      <c r="D148" s="48"/>
      <c r="E148" s="48"/>
    </row>
    <row r="149" spans="1:5" ht="12.75">
      <c r="A149" s="48"/>
      <c r="B149" s="48"/>
      <c r="C149" s="48"/>
      <c r="D149" s="48"/>
      <c r="E149" s="48"/>
    </row>
    <row r="150" spans="1:5" ht="12.75">
      <c r="A150" s="48"/>
      <c r="B150" s="48"/>
      <c r="C150" s="48"/>
      <c r="D150" s="48"/>
      <c r="E150" s="48"/>
    </row>
    <row r="151" spans="1:5" ht="12.75">
      <c r="A151" s="48"/>
      <c r="B151" s="48"/>
      <c r="C151" s="48"/>
      <c r="D151" s="48"/>
      <c r="E151" s="48"/>
    </row>
    <row r="152" spans="1:5" ht="12.75">
      <c r="A152" s="48"/>
      <c r="B152" s="48"/>
      <c r="C152" s="48"/>
      <c r="D152" s="48"/>
      <c r="E152" s="48"/>
    </row>
    <row r="153" spans="1:5" ht="12.75">
      <c r="A153" s="48"/>
      <c r="B153" s="48"/>
      <c r="C153" s="48"/>
      <c r="D153" s="48"/>
      <c r="E153" s="48"/>
    </row>
    <row r="154" spans="1:5" ht="12.75">
      <c r="A154" s="48"/>
      <c r="B154" s="48"/>
      <c r="C154" s="48"/>
      <c r="D154" s="48"/>
      <c r="E154" s="48"/>
    </row>
    <row r="155" spans="1:5" ht="12.75">
      <c r="A155" s="48"/>
      <c r="B155" s="48"/>
      <c r="C155" s="48"/>
      <c r="D155" s="48"/>
      <c r="E155" s="48"/>
    </row>
    <row r="156" spans="1:5" ht="12.75">
      <c r="A156" s="48"/>
      <c r="B156" s="48"/>
      <c r="C156" s="48"/>
      <c r="D156" s="48"/>
      <c r="E156" s="48"/>
    </row>
    <row r="157" spans="1:5" ht="12.75">
      <c r="A157" s="48"/>
      <c r="B157" s="48"/>
      <c r="C157" s="48"/>
      <c r="D157" s="48"/>
      <c r="E157" s="48"/>
    </row>
    <row r="158" spans="1:5" ht="12.75">
      <c r="A158" s="48"/>
      <c r="B158" s="48"/>
      <c r="C158" s="48"/>
      <c r="D158" s="48"/>
      <c r="E158" s="48"/>
    </row>
    <row r="159" spans="1:5" ht="12.75">
      <c r="A159" s="48"/>
      <c r="B159" s="48"/>
      <c r="C159" s="48"/>
      <c r="D159" s="48"/>
      <c r="E159" s="48"/>
    </row>
    <row r="160" spans="1:5" ht="12.75">
      <c r="A160" s="48"/>
      <c r="B160" s="48"/>
      <c r="C160" s="48"/>
      <c r="D160" s="48"/>
      <c r="E160" s="48"/>
    </row>
    <row r="161" spans="1:5" ht="12.75">
      <c r="A161" s="48"/>
      <c r="B161" s="48"/>
      <c r="C161" s="48"/>
      <c r="D161" s="48"/>
      <c r="E161" s="48"/>
    </row>
    <row r="162" spans="1:5" ht="12.75">
      <c r="A162" s="48"/>
      <c r="B162" s="48"/>
      <c r="C162" s="48"/>
      <c r="D162" s="48"/>
      <c r="E162" s="48"/>
    </row>
    <row r="163" spans="1:5" ht="12.75">
      <c r="A163" s="48"/>
      <c r="B163" s="48"/>
      <c r="C163" s="48"/>
      <c r="D163" s="48"/>
      <c r="E163" s="48"/>
    </row>
    <row r="164" spans="1:5" ht="12.75">
      <c r="A164" s="48"/>
      <c r="B164" s="48"/>
      <c r="C164" s="48"/>
      <c r="D164" s="48"/>
      <c r="E164" s="48"/>
    </row>
    <row r="165" spans="1:5" ht="12.75">
      <c r="A165" s="48"/>
      <c r="B165" s="48"/>
      <c r="C165" s="48"/>
      <c r="D165" s="48"/>
      <c r="E165" s="48"/>
    </row>
    <row r="166" spans="1:5" ht="12.75">
      <c r="A166" s="48"/>
      <c r="B166" s="48"/>
      <c r="C166" s="48"/>
      <c r="D166" s="48"/>
      <c r="E166" s="48"/>
    </row>
    <row r="167" spans="1:5" ht="12.75">
      <c r="A167" s="48"/>
      <c r="B167" s="48"/>
      <c r="C167" s="48"/>
      <c r="D167" s="48"/>
      <c r="E167" s="48"/>
    </row>
    <row r="168" spans="1:5" ht="12.75">
      <c r="A168" s="48"/>
      <c r="B168" s="48"/>
      <c r="C168" s="48"/>
      <c r="D168" s="48"/>
      <c r="E168" s="48"/>
    </row>
    <row r="169" spans="1:5" ht="12.75">
      <c r="A169" s="48"/>
      <c r="B169" s="48"/>
      <c r="C169" s="48"/>
      <c r="D169" s="48"/>
      <c r="E169" s="48"/>
    </row>
    <row r="170" spans="1:5" ht="12.75">
      <c r="A170" s="48"/>
      <c r="B170" s="48"/>
      <c r="C170" s="48"/>
      <c r="D170" s="48"/>
      <c r="E170" s="48"/>
    </row>
    <row r="171" spans="1:5" ht="12.75">
      <c r="A171" s="48"/>
      <c r="B171" s="48"/>
      <c r="C171" s="48"/>
      <c r="D171" s="48"/>
      <c r="E171" s="48"/>
    </row>
    <row r="172" spans="1:5" ht="12.75">
      <c r="A172" s="48"/>
      <c r="B172" s="48"/>
      <c r="C172" s="48"/>
      <c r="D172" s="48"/>
      <c r="E172" s="48"/>
    </row>
    <row r="173" spans="1:5" ht="12.75">
      <c r="A173" s="48"/>
      <c r="B173" s="48"/>
      <c r="C173" s="48"/>
      <c r="D173" s="48"/>
      <c r="E173" s="48"/>
    </row>
    <row r="174" spans="1:5" ht="12.75">
      <c r="A174" s="48"/>
      <c r="B174" s="48"/>
      <c r="C174" s="48"/>
      <c r="D174" s="48"/>
      <c r="E174" s="48"/>
    </row>
    <row r="175" spans="1:5" ht="12.75">
      <c r="A175" s="48"/>
      <c r="B175" s="48"/>
      <c r="C175" s="48"/>
      <c r="D175" s="48"/>
      <c r="E175" s="48"/>
    </row>
    <row r="176" spans="1:5" ht="12.75">
      <c r="A176" s="48"/>
      <c r="B176" s="48"/>
      <c r="C176" s="48"/>
      <c r="D176" s="48"/>
      <c r="E176" s="48"/>
    </row>
    <row r="177" spans="1:5" ht="12.75">
      <c r="A177" s="48"/>
      <c r="B177" s="48"/>
      <c r="C177" s="48"/>
      <c r="D177" s="48"/>
      <c r="E177" s="48"/>
    </row>
    <row r="178" spans="1:5" ht="12.75">
      <c r="A178" s="48"/>
      <c r="B178" s="48"/>
      <c r="C178" s="48"/>
      <c r="D178" s="48"/>
      <c r="E178" s="48"/>
    </row>
    <row r="179" spans="1:5" ht="12.75">
      <c r="A179" s="48"/>
      <c r="B179" s="48"/>
      <c r="C179" s="48"/>
      <c r="D179" s="48"/>
      <c r="E179" s="48"/>
    </row>
    <row r="180" spans="1:5" ht="12.75">
      <c r="A180" s="48"/>
      <c r="B180" s="48"/>
      <c r="C180" s="48"/>
      <c r="D180" s="48"/>
      <c r="E180" s="48"/>
    </row>
    <row r="181" spans="1:5" ht="12.75">
      <c r="A181" s="48"/>
      <c r="B181" s="48"/>
      <c r="C181" s="48"/>
      <c r="D181" s="48"/>
      <c r="E181" s="48"/>
    </row>
    <row r="182" spans="1:5" ht="12.75">
      <c r="A182" s="48"/>
      <c r="B182" s="48"/>
      <c r="C182" s="48"/>
      <c r="D182" s="48"/>
      <c r="E182" s="48"/>
    </row>
    <row r="183" spans="1:5" ht="12.75">
      <c r="A183" s="48"/>
      <c r="B183" s="48"/>
      <c r="C183" s="48"/>
      <c r="D183" s="48"/>
      <c r="E183" s="48"/>
    </row>
    <row r="184" spans="1:5" ht="12.75">
      <c r="A184" s="48"/>
      <c r="B184" s="48"/>
      <c r="C184" s="48"/>
      <c r="D184" s="48"/>
      <c r="E184" s="48"/>
    </row>
    <row r="185" spans="1:5" ht="12.75">
      <c r="A185" s="48"/>
      <c r="B185" s="48"/>
      <c r="C185" s="48"/>
      <c r="D185" s="48"/>
      <c r="E185" s="48"/>
    </row>
    <row r="186" spans="1:5" ht="12.75">
      <c r="A186" s="48"/>
      <c r="B186" s="48"/>
      <c r="C186" s="48"/>
      <c r="D186" s="48"/>
      <c r="E186" s="48"/>
    </row>
    <row r="187" spans="1:5" ht="12.75">
      <c r="A187" s="48"/>
      <c r="B187" s="48"/>
      <c r="C187" s="48"/>
      <c r="D187" s="48"/>
      <c r="E187" s="48"/>
    </row>
    <row r="188" spans="1:5" ht="12.75">
      <c r="A188" s="48"/>
      <c r="B188" s="48"/>
      <c r="C188" s="48"/>
      <c r="D188" s="48"/>
      <c r="E188" s="48"/>
    </row>
    <row r="189" spans="1:5" ht="12.75">
      <c r="A189" s="48"/>
      <c r="B189" s="48"/>
      <c r="C189" s="48"/>
      <c r="D189" s="48"/>
      <c r="E189" s="48"/>
    </row>
    <row r="190" spans="1:5" ht="12.75">
      <c r="A190" s="48"/>
      <c r="B190" s="48"/>
      <c r="C190" s="48"/>
      <c r="D190" s="48"/>
      <c r="E190" s="48"/>
    </row>
    <row r="191" spans="1:5" ht="12.75">
      <c r="A191" s="48"/>
      <c r="B191" s="48"/>
      <c r="C191" s="48"/>
      <c r="D191" s="48"/>
      <c r="E191" s="48"/>
    </row>
    <row r="192" spans="1:5" ht="12.75">
      <c r="A192" s="48"/>
      <c r="B192" s="48"/>
      <c r="C192" s="48"/>
      <c r="D192" s="48"/>
      <c r="E192" s="48"/>
    </row>
    <row r="193" spans="1:5" ht="12.75">
      <c r="A193" s="48"/>
      <c r="B193" s="48"/>
      <c r="C193" s="48"/>
      <c r="D193" s="48"/>
      <c r="E193" s="48"/>
    </row>
    <row r="194" spans="1:5" ht="12.75">
      <c r="A194" s="48"/>
      <c r="B194" s="48"/>
      <c r="C194" s="48"/>
      <c r="D194" s="48"/>
      <c r="E194" s="48"/>
    </row>
    <row r="195" spans="1:5" ht="12.75">
      <c r="A195" s="48"/>
      <c r="B195" s="48"/>
      <c r="C195" s="48"/>
      <c r="D195" s="48"/>
      <c r="E195" s="48"/>
    </row>
    <row r="196" spans="1:5" ht="12.75">
      <c r="A196" s="48"/>
      <c r="B196" s="48"/>
      <c r="C196" s="48"/>
      <c r="D196" s="48"/>
      <c r="E196" s="48"/>
    </row>
    <row r="197" spans="1:5" ht="12.75">
      <c r="A197" s="48"/>
      <c r="B197" s="48"/>
      <c r="C197" s="48"/>
      <c r="D197" s="48"/>
      <c r="E197" s="48"/>
    </row>
    <row r="198" spans="1:5" ht="12.75">
      <c r="A198" s="48"/>
      <c r="B198" s="48"/>
      <c r="C198" s="48"/>
      <c r="D198" s="48"/>
      <c r="E198" s="48"/>
    </row>
    <row r="199" spans="1:5" ht="12.75">
      <c r="A199" s="48"/>
      <c r="B199" s="48"/>
      <c r="C199" s="48"/>
      <c r="D199" s="48"/>
      <c r="E199" s="48"/>
    </row>
    <row r="200" spans="1:5" ht="12.75">
      <c r="A200" s="48"/>
      <c r="B200" s="48"/>
      <c r="C200" s="48"/>
      <c r="D200" s="48"/>
      <c r="E200" s="48"/>
    </row>
    <row r="201" spans="1:5" ht="12.75">
      <c r="A201" s="48"/>
      <c r="B201" s="48"/>
      <c r="C201" s="48"/>
      <c r="D201" s="48"/>
      <c r="E201" s="48"/>
    </row>
    <row r="202" spans="1:5" ht="12.75">
      <c r="A202" s="48"/>
      <c r="B202" s="48"/>
      <c r="C202" s="48"/>
      <c r="D202" s="48"/>
      <c r="E202" s="48"/>
    </row>
    <row r="203" spans="1:5" ht="12.75">
      <c r="A203" s="48"/>
      <c r="B203" s="48"/>
      <c r="C203" s="48"/>
      <c r="D203" s="48"/>
      <c r="E203" s="48"/>
    </row>
    <row r="204" spans="1:5" ht="12.75">
      <c r="A204" s="48"/>
      <c r="B204" s="48"/>
      <c r="C204" s="48"/>
      <c r="D204" s="48"/>
      <c r="E204" s="48"/>
    </row>
    <row r="205" spans="1:5" ht="12.75">
      <c r="A205" s="48"/>
      <c r="B205" s="48"/>
      <c r="C205" s="48"/>
      <c r="D205" s="48"/>
      <c r="E205" s="48"/>
    </row>
    <row r="252" ht="12.75">
      <c r="H252" s="3"/>
    </row>
    <row r="253" ht="12.75">
      <c r="H253" s="4"/>
    </row>
    <row r="272" spans="8:12" ht="12.75">
      <c r="H272" s="3"/>
      <c r="I272" s="3"/>
      <c r="J272" s="3"/>
      <c r="L272" s="5">
        <f>76269.78+9246.6</f>
        <v>85516.38</v>
      </c>
    </row>
  </sheetData>
  <sheetProtection/>
  <mergeCells count="1">
    <mergeCell ref="A2:E2"/>
  </mergeCells>
  <printOptions horizontalCentered="1"/>
  <pageMargins left="0.75" right="0.75" top="1.37" bottom="0.53" header="0.5" footer="0.5"/>
  <pageSetup fitToHeight="1" fitToWidth="1" horizontalDpi="600" verticalDpi="600" orientation="portrait" scale="94" r:id="rId3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10" zoomScaleNormal="110" zoomScalePageLayoutView="0" workbookViewId="0" topLeftCell="A1">
      <selection activeCell="A6" sqref="A6"/>
    </sheetView>
  </sheetViews>
  <sheetFormatPr defaultColWidth="9.140625" defaultRowHeight="12.75"/>
  <cols>
    <col min="1" max="1" width="44.421875" style="1" customWidth="1"/>
    <col min="2" max="2" width="12.421875" style="1" customWidth="1"/>
    <col min="3" max="3" width="10.28125" style="1" bestFit="1" customWidth="1"/>
    <col min="4" max="4" width="11.00390625" style="1" bestFit="1" customWidth="1"/>
    <col min="5" max="5" width="13.7109375" style="1" customWidth="1"/>
    <col min="6" max="6" width="12.7109375" style="12" customWidth="1"/>
    <col min="7" max="7" width="13.7109375" style="1" customWidth="1"/>
    <col min="8" max="9" width="9.28125" style="1" customWidth="1"/>
    <col min="10" max="10" width="7.140625" style="1" customWidth="1"/>
    <col min="11" max="11" width="11.28125" style="1" customWidth="1"/>
    <col min="12" max="16384" width="9.28125" style="1" customWidth="1"/>
  </cols>
  <sheetData>
    <row r="1" spans="1:11" ht="12.75">
      <c r="A1" s="24" t="s">
        <v>103</v>
      </c>
      <c r="B1" s="57"/>
      <c r="C1" s="57"/>
      <c r="D1" s="57"/>
      <c r="E1" s="57"/>
      <c r="F1" s="24"/>
      <c r="G1" s="53"/>
      <c r="H1" s="48"/>
      <c r="I1" s="48"/>
      <c r="J1" s="48"/>
      <c r="K1" s="48"/>
    </row>
    <row r="2" spans="1:11" ht="12.75">
      <c r="A2" s="25">
        <v>43770</v>
      </c>
      <c r="B2" s="57"/>
      <c r="C2" s="57"/>
      <c r="D2" s="57"/>
      <c r="E2" s="57"/>
      <c r="F2" s="59"/>
      <c r="G2" s="48"/>
      <c r="H2" s="48"/>
      <c r="I2" s="48"/>
      <c r="J2" s="48"/>
      <c r="K2" s="48"/>
    </row>
    <row r="3" spans="1:11" ht="12.75">
      <c r="A3" s="24" t="s">
        <v>25</v>
      </c>
      <c r="B3" s="57"/>
      <c r="C3" s="57"/>
      <c r="D3" s="63"/>
      <c r="E3" s="57"/>
      <c r="F3" s="59"/>
      <c r="G3" s="58"/>
      <c r="H3" s="48"/>
      <c r="I3" s="48"/>
      <c r="J3" s="48"/>
      <c r="K3" s="48"/>
    </row>
    <row r="4" spans="1:11" ht="12.75">
      <c r="A4" s="25">
        <f>A2</f>
        <v>43770</v>
      </c>
      <c r="B4" s="57"/>
      <c r="C4" s="57"/>
      <c r="D4" s="57"/>
      <c r="E4" s="57"/>
      <c r="F4" s="59"/>
      <c r="G4" s="58"/>
      <c r="H4" s="48"/>
      <c r="I4" s="48"/>
      <c r="J4" s="48"/>
      <c r="K4" s="48"/>
    </row>
    <row r="5" spans="1:11" ht="12.75">
      <c r="A5" s="48"/>
      <c r="B5" s="48"/>
      <c r="C5" s="48"/>
      <c r="D5" s="48"/>
      <c r="E5" s="48"/>
      <c r="F5" s="49"/>
      <c r="G5" s="58"/>
      <c r="H5" s="48"/>
      <c r="I5" s="48"/>
      <c r="J5" s="48"/>
      <c r="K5" s="48"/>
    </row>
    <row r="6" spans="1:11" ht="12.75">
      <c r="A6" s="48" t="s">
        <v>154</v>
      </c>
      <c r="B6" s="58"/>
      <c r="C6" s="48"/>
      <c r="D6" s="48"/>
      <c r="E6" s="48"/>
      <c r="F6" s="49"/>
      <c r="G6" s="48"/>
      <c r="H6" s="48"/>
      <c r="I6" s="48"/>
      <c r="J6" s="48"/>
      <c r="K6" s="48"/>
    </row>
    <row r="7" spans="1:11" ht="12.75">
      <c r="A7" s="48"/>
      <c r="B7" s="48"/>
      <c r="C7" s="48"/>
      <c r="D7" s="48"/>
      <c r="E7" s="48"/>
      <c r="F7" s="49"/>
      <c r="G7" s="48"/>
      <c r="H7" s="48"/>
      <c r="I7" s="48"/>
      <c r="J7" s="48"/>
      <c r="K7" s="48"/>
    </row>
    <row r="8" spans="1:11" ht="12.75">
      <c r="A8" s="48"/>
      <c r="B8" s="48"/>
      <c r="C8" s="48"/>
      <c r="D8" s="48"/>
      <c r="E8" s="48"/>
      <c r="F8" s="49"/>
      <c r="G8" s="48"/>
      <c r="H8" s="48"/>
      <c r="I8" s="48"/>
      <c r="J8" s="48"/>
      <c r="K8" s="48"/>
    </row>
    <row r="9" spans="1:11" ht="12.75">
      <c r="A9" s="48"/>
      <c r="B9" s="52"/>
      <c r="C9" s="52"/>
      <c r="D9" s="52"/>
      <c r="E9" s="52"/>
      <c r="F9" s="49"/>
      <c r="G9" s="48"/>
      <c r="H9" s="48"/>
      <c r="I9" s="48"/>
      <c r="J9" s="52"/>
      <c r="K9" s="52"/>
    </row>
    <row r="10" spans="1:11" s="7" customFormat="1" ht="60">
      <c r="A10" s="26" t="s">
        <v>26</v>
      </c>
      <c r="B10" s="26" t="s">
        <v>104</v>
      </c>
      <c r="C10" s="26" t="s">
        <v>27</v>
      </c>
      <c r="D10" s="26" t="s">
        <v>28</v>
      </c>
      <c r="E10" s="26" t="s">
        <v>138</v>
      </c>
      <c r="F10" s="27" t="s">
        <v>99</v>
      </c>
      <c r="G10" s="27"/>
      <c r="H10" s="27"/>
      <c r="I10" s="27"/>
      <c r="J10" s="26"/>
      <c r="K10" s="26"/>
    </row>
    <row r="11" spans="1:11" ht="12.75">
      <c r="A11" s="48"/>
      <c r="B11" s="48"/>
      <c r="C11" s="48"/>
      <c r="D11" s="48"/>
      <c r="E11" s="48"/>
      <c r="F11" s="49"/>
      <c r="G11" s="53" t="s">
        <v>29</v>
      </c>
      <c r="H11" s="48"/>
      <c r="I11" s="48"/>
      <c r="J11" s="48"/>
      <c r="K11" s="48"/>
    </row>
    <row r="12" spans="1:11" ht="12.75">
      <c r="A12" s="88"/>
      <c r="B12" s="48"/>
      <c r="C12" s="48"/>
      <c r="D12" s="48"/>
      <c r="E12" s="48"/>
      <c r="F12" s="49"/>
      <c r="G12" s="53" t="s">
        <v>30</v>
      </c>
      <c r="H12" s="48"/>
      <c r="I12" s="48"/>
      <c r="J12" s="48"/>
      <c r="K12" s="48"/>
    </row>
    <row r="13" spans="1:11" ht="12.75">
      <c r="A13" s="90"/>
      <c r="B13" s="48"/>
      <c r="C13" s="91"/>
      <c r="D13" s="92"/>
      <c r="E13" s="93">
        <v>821619.3569343737</v>
      </c>
      <c r="F13" s="56"/>
      <c r="G13" s="48"/>
      <c r="H13" s="48"/>
      <c r="I13" s="48"/>
      <c r="J13" s="48"/>
      <c r="K13" s="61"/>
    </row>
    <row r="14" spans="1:11" ht="12.75">
      <c r="A14" s="88"/>
      <c r="B14" s="94">
        <v>553037</v>
      </c>
      <c r="C14" s="91">
        <v>1.0577</v>
      </c>
      <c r="D14" s="92">
        <v>2.623533964273638</v>
      </c>
      <c r="E14" s="61">
        <f>ROUND(B14*C14*D14,0)</f>
        <v>1534629</v>
      </c>
      <c r="F14" s="95" t="s">
        <v>151</v>
      </c>
      <c r="G14" s="96">
        <f>B14/$B$24</f>
        <v>0.34969098995764786</v>
      </c>
      <c r="H14" s="48"/>
      <c r="I14" s="97">
        <v>0.3514593263838534</v>
      </c>
      <c r="J14" s="92"/>
      <c r="K14" s="61"/>
    </row>
    <row r="15" spans="1:11" ht="12.75">
      <c r="A15" s="89"/>
      <c r="B15" s="60"/>
      <c r="C15" s="91"/>
      <c r="D15" s="92"/>
      <c r="E15" s="48"/>
      <c r="F15" s="95"/>
      <c r="G15" s="48"/>
      <c r="H15" s="48"/>
      <c r="I15" s="97"/>
      <c r="J15" s="92"/>
      <c r="K15" s="48"/>
    </row>
    <row r="16" spans="1:11" ht="12.75">
      <c r="A16" s="90"/>
      <c r="B16" s="48"/>
      <c r="C16" s="48"/>
      <c r="D16" s="48"/>
      <c r="E16" s="93">
        <v>81326.28558642534</v>
      </c>
      <c r="F16" s="95"/>
      <c r="G16" s="48"/>
      <c r="H16" s="48"/>
      <c r="I16" s="97"/>
      <c r="J16" s="48"/>
      <c r="K16" s="61"/>
    </row>
    <row r="17" spans="1:11" ht="12.75">
      <c r="A17" s="88"/>
      <c r="B17" s="60">
        <v>243913</v>
      </c>
      <c r="C17" s="91">
        <v>1.083</v>
      </c>
      <c r="D17" s="92">
        <v>2.611625108132818</v>
      </c>
      <c r="E17" s="61">
        <f>ROUND(B17*C17*D17,0)</f>
        <v>689881</v>
      </c>
      <c r="F17" s="95" t="s">
        <v>151</v>
      </c>
      <c r="G17" s="96">
        <f>B17/$B$24</f>
        <v>0.15422870157609664</v>
      </c>
      <c r="H17" s="48"/>
      <c r="I17" s="97">
        <v>0.1474860099630882</v>
      </c>
      <c r="J17" s="92"/>
      <c r="K17" s="61"/>
    </row>
    <row r="18" spans="1:11" ht="12.75">
      <c r="A18" s="89"/>
      <c r="B18" s="60"/>
      <c r="C18" s="91"/>
      <c r="D18" s="92"/>
      <c r="E18" s="61"/>
      <c r="F18" s="95"/>
      <c r="G18" s="96"/>
      <c r="H18" s="48"/>
      <c r="I18" s="97"/>
      <c r="J18" s="92"/>
      <c r="K18" s="61"/>
    </row>
    <row r="19" spans="1:11" ht="12.75">
      <c r="A19" s="88"/>
      <c r="B19" s="60">
        <v>174435</v>
      </c>
      <c r="C19" s="91">
        <v>1.23495619</v>
      </c>
      <c r="D19" s="92">
        <v>3.021</v>
      </c>
      <c r="E19" s="61">
        <f>ROUND(B19*C19*D19,0)</f>
        <v>650783</v>
      </c>
      <c r="F19" s="95" t="s">
        <v>151</v>
      </c>
      <c r="G19" s="96">
        <f>B19/$B$24</f>
        <v>0.11029704673152484</v>
      </c>
      <c r="H19" s="48"/>
      <c r="I19" s="97">
        <v>0.11020438849801595</v>
      </c>
      <c r="J19" s="92"/>
      <c r="K19" s="61"/>
    </row>
    <row r="20" spans="1:11" ht="12.75">
      <c r="A20" s="89"/>
      <c r="B20" s="60"/>
      <c r="C20" s="60"/>
      <c r="D20" s="98"/>
      <c r="E20" s="48"/>
      <c r="F20" s="95"/>
      <c r="G20" s="96"/>
      <c r="H20" s="48"/>
      <c r="I20" s="97"/>
      <c r="J20" s="98"/>
      <c r="K20" s="48"/>
    </row>
    <row r="21" spans="1:11" ht="12.75">
      <c r="A21" s="89"/>
      <c r="B21" s="60">
        <v>16817</v>
      </c>
      <c r="C21" s="91">
        <v>1.2</v>
      </c>
      <c r="D21" s="98">
        <v>2.6985167984777307</v>
      </c>
      <c r="E21" s="61">
        <f>ROUND(B21*C21*D21,0)</f>
        <v>54457</v>
      </c>
      <c r="F21" s="95" t="s">
        <v>151</v>
      </c>
      <c r="G21" s="96">
        <f>B21/$B$24</f>
        <v>0.010633562271815021</v>
      </c>
      <c r="H21" s="48"/>
      <c r="I21" s="97">
        <v>0.008991320778248215</v>
      </c>
      <c r="J21" s="98"/>
      <c r="K21" s="48"/>
    </row>
    <row r="22" spans="1:11" ht="12.75" hidden="1">
      <c r="A22" s="89"/>
      <c r="B22" s="60"/>
      <c r="C22" s="99"/>
      <c r="D22" s="98">
        <v>4.65</v>
      </c>
      <c r="E22" s="61"/>
      <c r="F22" s="95" t="s">
        <v>130</v>
      </c>
      <c r="G22" s="96"/>
      <c r="H22" s="48"/>
      <c r="I22" s="97"/>
      <c r="J22" s="92"/>
      <c r="K22" s="61"/>
    </row>
    <row r="23" spans="1:11" ht="15">
      <c r="A23" s="89"/>
      <c r="B23" s="100">
        <v>593300</v>
      </c>
      <c r="C23" s="101"/>
      <c r="D23" s="98">
        <v>2.7297</v>
      </c>
      <c r="E23" s="29">
        <f>ROUND(B23*D23,0)</f>
        <v>1619531</v>
      </c>
      <c r="F23" s="95" t="s">
        <v>151</v>
      </c>
      <c r="G23" s="102">
        <f>B23/$B$24</f>
        <v>0.37514969946291565</v>
      </c>
      <c r="H23" s="48"/>
      <c r="I23" s="97">
        <v>0.3818589543767941</v>
      </c>
      <c r="J23" s="92"/>
      <c r="K23" s="61"/>
    </row>
    <row r="24" spans="1:11" ht="15">
      <c r="A24" s="89"/>
      <c r="B24" s="28">
        <f>SUM(B14:B23)</f>
        <v>1581502</v>
      </c>
      <c r="C24" s="60"/>
      <c r="D24" s="92"/>
      <c r="E24" s="28">
        <f>SUM(E13:E23)</f>
        <v>5452226.642520799</v>
      </c>
      <c r="F24" s="95"/>
      <c r="G24" s="96">
        <f>SUM(G14:G23)</f>
        <v>1</v>
      </c>
      <c r="H24" s="48"/>
      <c r="I24" s="97">
        <v>1</v>
      </c>
      <c r="J24" s="92"/>
      <c r="K24" s="61"/>
    </row>
    <row r="25" spans="1:11" ht="12.75" customHeight="1">
      <c r="A25" s="48"/>
      <c r="B25" s="48"/>
      <c r="C25" s="48"/>
      <c r="D25" s="48"/>
      <c r="E25" s="48"/>
      <c r="F25" s="103"/>
      <c r="G25" s="96"/>
      <c r="H25" s="48"/>
      <c r="I25" s="48"/>
      <c r="J25" s="48"/>
      <c r="K25" s="48"/>
    </row>
    <row r="26" spans="1:11" ht="12.75" customHeight="1">
      <c r="A26" s="48"/>
      <c r="B26" s="48"/>
      <c r="C26" s="48"/>
      <c r="D26" s="48"/>
      <c r="E26" s="48"/>
      <c r="F26" s="49"/>
      <c r="G26" s="96"/>
      <c r="H26" s="48"/>
      <c r="I26" s="48"/>
      <c r="J26" s="48"/>
      <c r="K26" s="48"/>
    </row>
    <row r="27" spans="1:11" ht="12.75" customHeight="1">
      <c r="A27" s="94" t="s">
        <v>115</v>
      </c>
      <c r="B27" s="48">
        <f>B24*0.015</f>
        <v>23722.53</v>
      </c>
      <c r="C27" s="48"/>
      <c r="D27" s="48"/>
      <c r="E27" s="48"/>
      <c r="F27" s="49"/>
      <c r="G27" s="48"/>
      <c r="H27" s="48"/>
      <c r="I27" s="48"/>
      <c r="J27" s="48"/>
      <c r="K27" s="48"/>
    </row>
    <row r="28" spans="1:11" ht="12.75">
      <c r="A28" s="48"/>
      <c r="B28" s="48"/>
      <c r="C28" s="48"/>
      <c r="D28" s="48"/>
      <c r="E28" s="48"/>
      <c r="F28" s="49"/>
      <c r="G28" s="48"/>
      <c r="H28" s="48"/>
      <c r="I28" s="48"/>
      <c r="J28" s="48"/>
      <c r="K28" s="48"/>
    </row>
    <row r="29" spans="1:11" ht="12.75">
      <c r="A29" s="48"/>
      <c r="B29" s="48"/>
      <c r="C29" s="48"/>
      <c r="D29" s="48"/>
      <c r="E29" s="48"/>
      <c r="F29" s="49"/>
      <c r="G29" s="48"/>
      <c r="H29" s="48"/>
      <c r="I29" s="48"/>
      <c r="J29" s="48"/>
      <c r="K29" s="48"/>
    </row>
    <row r="30" spans="1:11" ht="12.75">
      <c r="A30" s="24" t="s">
        <v>107</v>
      </c>
      <c r="B30" s="57"/>
      <c r="C30" s="57"/>
      <c r="D30" s="57"/>
      <c r="E30" s="57"/>
      <c r="F30" s="24"/>
      <c r="G30" s="48"/>
      <c r="H30" s="48"/>
      <c r="I30" s="48"/>
      <c r="J30" s="48"/>
      <c r="K30" s="48"/>
    </row>
    <row r="31" spans="1:11" ht="12.75">
      <c r="A31" s="24" t="s">
        <v>113</v>
      </c>
      <c r="B31" s="57"/>
      <c r="C31" s="57"/>
      <c r="D31" s="63"/>
      <c r="E31" s="57"/>
      <c r="F31" s="59"/>
      <c r="G31" s="48"/>
      <c r="H31" s="48"/>
      <c r="I31" s="48"/>
      <c r="J31" s="48"/>
      <c r="K31" s="48"/>
    </row>
    <row r="32" spans="1:11" ht="12.75">
      <c r="A32" s="25">
        <v>43861</v>
      </c>
      <c r="B32" s="25"/>
      <c r="C32" s="57"/>
      <c r="D32" s="57"/>
      <c r="E32" s="57"/>
      <c r="F32" s="59"/>
      <c r="G32" s="48"/>
      <c r="H32" s="48"/>
      <c r="I32" s="48"/>
      <c r="J32" s="48"/>
      <c r="K32" s="48"/>
    </row>
    <row r="33" spans="1:11" ht="12.75">
      <c r="A33" s="104"/>
      <c r="B33" s="54"/>
      <c r="C33" s="54"/>
      <c r="D33" s="54"/>
      <c r="E33" s="54"/>
      <c r="F33" s="49"/>
      <c r="G33" s="48"/>
      <c r="H33" s="48"/>
      <c r="I33" s="48"/>
      <c r="J33" s="48"/>
      <c r="K33" s="48"/>
    </row>
    <row r="34" spans="1:11" ht="12.75">
      <c r="A34" s="104" t="s">
        <v>110</v>
      </c>
      <c r="B34" s="60"/>
      <c r="C34" s="60"/>
      <c r="D34" s="60"/>
      <c r="E34" s="61"/>
      <c r="F34" s="49"/>
      <c r="G34" s="48"/>
      <c r="H34" s="48"/>
      <c r="I34" s="48"/>
      <c r="J34" s="48"/>
      <c r="K34" s="48"/>
    </row>
    <row r="35" spans="1:11" ht="15">
      <c r="A35" s="104" t="s">
        <v>111</v>
      </c>
      <c r="B35" s="105"/>
      <c r="C35" s="105"/>
      <c r="D35" s="105"/>
      <c r="E35" s="61"/>
      <c r="F35" s="49"/>
      <c r="G35" s="48"/>
      <c r="H35" s="48"/>
      <c r="I35" s="48"/>
      <c r="J35" s="48"/>
      <c r="K35" s="48"/>
    </row>
    <row r="36" spans="1:11" ht="12.75">
      <c r="A36" s="104" t="s">
        <v>112</v>
      </c>
      <c r="B36" s="106">
        <v>0.41</v>
      </c>
      <c r="C36" s="107"/>
      <c r="D36" s="107"/>
      <c r="E36" s="61"/>
      <c r="F36" s="49"/>
      <c r="G36" s="48"/>
      <c r="H36" s="48"/>
      <c r="I36" s="48"/>
      <c r="J36" s="48"/>
      <c r="K36" s="48"/>
    </row>
    <row r="37" spans="1:11" ht="12.75">
      <c r="A37" s="104" t="s">
        <v>31</v>
      </c>
      <c r="B37" s="104"/>
      <c r="C37" s="104"/>
      <c r="D37" s="104"/>
      <c r="E37" s="61"/>
      <c r="F37" s="49"/>
      <c r="G37" s="48"/>
      <c r="H37" s="48"/>
      <c r="I37" s="48"/>
      <c r="J37" s="48"/>
      <c r="K37" s="48"/>
    </row>
    <row r="38" spans="1:11" ht="12.75">
      <c r="A38" s="104" t="s">
        <v>109</v>
      </c>
      <c r="B38" s="80">
        <f>17100+18700+27100</f>
        <v>62900</v>
      </c>
      <c r="C38" s="60"/>
      <c r="D38" s="60"/>
      <c r="E38" s="61"/>
      <c r="F38" s="108" t="s">
        <v>151</v>
      </c>
      <c r="G38" s="109"/>
      <c r="H38" s="48"/>
      <c r="I38" s="48"/>
      <c r="J38" s="48"/>
      <c r="K38" s="48"/>
    </row>
    <row r="39" spans="1:11" ht="12.75">
      <c r="A39" s="104"/>
      <c r="B39" s="60"/>
      <c r="C39" s="60"/>
      <c r="D39" s="60"/>
      <c r="E39" s="61"/>
      <c r="F39" s="49"/>
      <c r="G39" s="48"/>
      <c r="H39" s="48"/>
      <c r="I39" s="48"/>
      <c r="J39" s="48"/>
      <c r="K39" s="48"/>
    </row>
    <row r="40" spans="1:11" ht="12.75">
      <c r="A40" s="104" t="s">
        <v>108</v>
      </c>
      <c r="B40" s="110"/>
      <c r="C40" s="110"/>
      <c r="D40" s="110"/>
      <c r="E40" s="61"/>
      <c r="F40" s="49"/>
      <c r="G40" s="48"/>
      <c r="H40" s="48"/>
      <c r="I40" s="48"/>
      <c r="J40" s="48"/>
      <c r="K40" s="48"/>
    </row>
    <row r="41" spans="1:11" ht="12.75">
      <c r="A41" s="104" t="s">
        <v>106</v>
      </c>
      <c r="B41" s="80">
        <f>ROUND(B36*B38,0)</f>
        <v>25789</v>
      </c>
      <c r="C41" s="61"/>
      <c r="D41" s="61"/>
      <c r="E41" s="61"/>
      <c r="F41" s="108" t="s">
        <v>151</v>
      </c>
      <c r="G41" s="48"/>
      <c r="H41" s="48"/>
      <c r="I41" s="48"/>
      <c r="J41" s="48"/>
      <c r="K41" s="48"/>
    </row>
    <row r="42" spans="1:11" ht="12.75">
      <c r="A42" s="48"/>
      <c r="B42" s="48"/>
      <c r="C42" s="48"/>
      <c r="D42" s="48"/>
      <c r="E42" s="61"/>
      <c r="F42" s="49"/>
      <c r="G42" s="48"/>
      <c r="H42" s="48"/>
      <c r="I42" s="48"/>
      <c r="J42" s="48"/>
      <c r="K42" s="48"/>
    </row>
    <row r="43" spans="1:11" ht="12.75">
      <c r="A43" s="48"/>
      <c r="B43" s="48"/>
      <c r="C43" s="48"/>
      <c r="D43" s="48"/>
      <c r="E43" s="61"/>
      <c r="F43" s="49"/>
      <c r="G43" s="48"/>
      <c r="H43" s="48"/>
      <c r="I43" s="48"/>
      <c r="J43" s="48"/>
      <c r="K43" s="48"/>
    </row>
    <row r="44" spans="1:11" ht="12.75">
      <c r="A44" s="48"/>
      <c r="B44" s="48"/>
      <c r="C44" s="48"/>
      <c r="D44" s="48"/>
      <c r="E44" s="48"/>
      <c r="F44" s="49"/>
      <c r="G44" s="48"/>
      <c r="H44" s="48"/>
      <c r="I44" s="48"/>
      <c r="J44" s="48"/>
      <c r="K44" s="48"/>
    </row>
    <row r="45" spans="1:11" ht="12.75">
      <c r="A45" s="48"/>
      <c r="B45" s="48"/>
      <c r="C45" s="48"/>
      <c r="D45" s="48"/>
      <c r="E45" s="48"/>
      <c r="F45" s="49"/>
      <c r="G45" s="48"/>
      <c r="H45" s="48"/>
      <c r="I45" s="48"/>
      <c r="J45" s="48"/>
      <c r="K45" s="48"/>
    </row>
    <row r="46" spans="1:11" ht="12.75">
      <c r="A46" s="48"/>
      <c r="B46" s="48"/>
      <c r="C46" s="48"/>
      <c r="D46" s="48"/>
      <c r="E46" s="48"/>
      <c r="F46" s="49"/>
      <c r="G46" s="48"/>
      <c r="H46" s="48"/>
      <c r="I46" s="48"/>
      <c r="J46" s="48"/>
      <c r="K46" s="48"/>
    </row>
    <row r="47" spans="1:11" ht="12.75">
      <c r="A47" s="48"/>
      <c r="B47" s="48"/>
      <c r="C47" s="48"/>
      <c r="D47" s="48"/>
      <c r="E47" s="48"/>
      <c r="F47" s="49"/>
      <c r="G47" s="48"/>
      <c r="H47" s="48"/>
      <c r="I47" s="48"/>
      <c r="J47" s="48"/>
      <c r="K47" s="48"/>
    </row>
    <row r="48" spans="1:11" ht="12.75">
      <c r="A48" s="48"/>
      <c r="B48" s="48"/>
      <c r="C48" s="48"/>
      <c r="D48" s="48"/>
      <c r="E48" s="48"/>
      <c r="F48" s="49"/>
      <c r="G48" s="48"/>
      <c r="H48" s="48"/>
      <c r="I48" s="48"/>
      <c r="J48" s="48"/>
      <c r="K48" s="48"/>
    </row>
    <row r="49" spans="1:11" ht="12.75">
      <c r="A49" s="48"/>
      <c r="B49" s="48"/>
      <c r="C49" s="48"/>
      <c r="D49" s="48"/>
      <c r="E49" s="48"/>
      <c r="F49" s="49"/>
      <c r="G49" s="48"/>
      <c r="H49" s="48"/>
      <c r="I49" s="48"/>
      <c r="J49" s="48"/>
      <c r="K49" s="48"/>
    </row>
    <row r="50" spans="1:11" ht="12.75">
      <c r="A50" s="48"/>
      <c r="B50" s="48"/>
      <c r="C50" s="48"/>
      <c r="D50" s="48"/>
      <c r="E50" s="48"/>
      <c r="F50" s="49"/>
      <c r="G50" s="48"/>
      <c r="H50" s="48"/>
      <c r="I50" s="48"/>
      <c r="J50" s="48"/>
      <c r="K50" s="48"/>
    </row>
    <row r="51" spans="1:11" ht="12.75">
      <c r="A51" s="48"/>
      <c r="B51" s="48"/>
      <c r="C51" s="48"/>
      <c r="D51" s="48"/>
      <c r="E51" s="48"/>
      <c r="F51" s="49"/>
      <c r="G51" s="48"/>
      <c r="H51" s="48"/>
      <c r="I51" s="48"/>
      <c r="J51" s="48"/>
      <c r="K51" s="48"/>
    </row>
    <row r="52" spans="1:11" ht="12.75">
      <c r="A52" s="48"/>
      <c r="B52" s="48"/>
      <c r="C52" s="48"/>
      <c r="D52" s="48"/>
      <c r="E52" s="48"/>
      <c r="F52" s="49"/>
      <c r="G52" s="48"/>
      <c r="H52" s="48"/>
      <c r="I52" s="48"/>
      <c r="J52" s="48"/>
      <c r="K52" s="48"/>
    </row>
    <row r="53" spans="1:11" ht="12.75">
      <c r="A53" s="48"/>
      <c r="B53" s="48"/>
      <c r="C53" s="48"/>
      <c r="D53" s="48"/>
      <c r="E53" s="48"/>
      <c r="F53" s="49"/>
      <c r="G53" s="48"/>
      <c r="H53" s="48"/>
      <c r="I53" s="48"/>
      <c r="J53" s="48"/>
      <c r="K53" s="48"/>
    </row>
    <row r="54" spans="1:11" ht="12.75">
      <c r="A54" s="48"/>
      <c r="B54" s="48"/>
      <c r="C54" s="48"/>
      <c r="D54" s="48"/>
      <c r="E54" s="48"/>
      <c r="F54" s="49"/>
      <c r="G54" s="48"/>
      <c r="H54" s="48"/>
      <c r="I54" s="48"/>
      <c r="J54" s="48"/>
      <c r="K54" s="48"/>
    </row>
  </sheetData>
  <sheetProtection/>
  <printOptions horizontalCentered="1"/>
  <pageMargins left="0.66" right="0.25" top="1" bottom="1" header="0.5" footer="0.5"/>
  <pageSetup horizontalDpi="600" verticalDpi="600" orientation="portrait" scale="93" r:id="rId3"/>
  <headerFooter alignWithMargins="0">
    <oddHeader>&amp;C&amp;"Century Schoolbook,Bold"&amp;12DELTA NATURAL GAS COMPANY, INC.&amp;R&amp;"Century Schoolbook,Bold"SCHEDULE II
PAGE 1 OF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34.7109375" style="8" customWidth="1"/>
    <col min="2" max="2" width="19.7109375" style="8" customWidth="1"/>
    <col min="3" max="3" width="6.00390625" style="8" customWidth="1"/>
    <col min="4" max="4" width="2.140625" style="8" customWidth="1"/>
    <col min="5" max="5" width="12.00390625" style="8" customWidth="1"/>
    <col min="6" max="6" width="0.9921875" style="8" customWidth="1"/>
    <col min="7" max="7" width="12.28125" style="8" customWidth="1"/>
    <col min="8" max="16384" width="9.28125" style="8" customWidth="1"/>
  </cols>
  <sheetData>
    <row r="1" spans="1:10" ht="12.75">
      <c r="A1" s="30" t="s">
        <v>32</v>
      </c>
      <c r="B1" s="130"/>
      <c r="C1" s="130"/>
      <c r="D1" s="130"/>
      <c r="E1" s="130"/>
      <c r="F1" s="130"/>
      <c r="G1" s="130"/>
      <c r="H1" s="61"/>
      <c r="I1" s="61"/>
      <c r="J1" s="61"/>
    </row>
    <row r="2" spans="1:10" ht="12.75">
      <c r="A2" s="30" t="s">
        <v>33</v>
      </c>
      <c r="B2" s="130"/>
      <c r="C2" s="130"/>
      <c r="D2" s="130"/>
      <c r="E2" s="130"/>
      <c r="F2" s="130"/>
      <c r="G2" s="130"/>
      <c r="H2" s="61"/>
      <c r="I2" s="61"/>
      <c r="J2" s="61"/>
    </row>
    <row r="3" spans="1:10" ht="12.75">
      <c r="A3" s="131">
        <v>43677</v>
      </c>
      <c r="B3" s="132"/>
      <c r="C3" s="130"/>
      <c r="D3" s="130"/>
      <c r="E3" s="130"/>
      <c r="F3" s="130"/>
      <c r="G3" s="130"/>
      <c r="H3" s="61"/>
      <c r="I3" s="61"/>
      <c r="J3" s="61"/>
    </row>
    <row r="4" spans="1:10" ht="43.5" customHeight="1" thickBot="1">
      <c r="A4" s="130"/>
      <c r="B4" s="130"/>
      <c r="C4" s="130"/>
      <c r="D4" s="130"/>
      <c r="E4" s="130"/>
      <c r="F4" s="130"/>
      <c r="G4" s="130"/>
      <c r="H4" s="61"/>
      <c r="I4" s="61"/>
      <c r="J4" s="61"/>
    </row>
    <row r="5" spans="1:10" ht="15">
      <c r="A5" s="133" t="s">
        <v>34</v>
      </c>
      <c r="B5" s="31"/>
      <c r="C5" s="31"/>
      <c r="D5" s="31"/>
      <c r="E5" s="134" t="s">
        <v>35</v>
      </c>
      <c r="F5" s="134"/>
      <c r="G5" s="135" t="s">
        <v>36</v>
      </c>
      <c r="H5" s="61"/>
      <c r="I5" s="61"/>
      <c r="J5" s="61"/>
    </row>
    <row r="6" spans="1:10" ht="12.75">
      <c r="A6" s="136"/>
      <c r="B6" s="137"/>
      <c r="C6" s="137"/>
      <c r="D6" s="137"/>
      <c r="E6" s="137"/>
      <c r="F6" s="137"/>
      <c r="G6" s="138"/>
      <c r="H6" s="61"/>
      <c r="I6" s="61"/>
      <c r="J6" s="61"/>
    </row>
    <row r="7" spans="1:10" ht="12.75">
      <c r="A7" s="114" t="s">
        <v>37</v>
      </c>
      <c r="B7" s="137"/>
      <c r="C7" s="137"/>
      <c r="D7" s="137"/>
      <c r="E7" s="115" t="s">
        <v>11</v>
      </c>
      <c r="F7" s="115"/>
      <c r="G7" s="139">
        <f>-G24</f>
        <v>0</v>
      </c>
      <c r="H7" s="61"/>
      <c r="I7" s="61"/>
      <c r="J7" s="61"/>
    </row>
    <row r="8" spans="1:10" ht="12.75">
      <c r="A8" s="114" t="s">
        <v>38</v>
      </c>
      <c r="B8" s="137"/>
      <c r="C8" s="137"/>
      <c r="D8" s="137"/>
      <c r="E8" s="137"/>
      <c r="F8" s="137"/>
      <c r="G8" s="140">
        <v>1.009936</v>
      </c>
      <c r="H8" s="61"/>
      <c r="I8" s="61"/>
      <c r="J8" s="61"/>
    </row>
    <row r="9" spans="1:10" ht="12.75">
      <c r="A9" s="114" t="s">
        <v>39</v>
      </c>
      <c r="B9" s="137"/>
      <c r="C9" s="137"/>
      <c r="D9" s="137"/>
      <c r="E9" s="115" t="s">
        <v>11</v>
      </c>
      <c r="F9" s="115"/>
      <c r="G9" s="139">
        <f>G7*G8</f>
        <v>0</v>
      </c>
      <c r="H9" s="61"/>
      <c r="I9" s="61"/>
      <c r="J9" s="61"/>
    </row>
    <row r="10" spans="1:10" ht="12.75">
      <c r="A10" s="114" t="s">
        <v>40</v>
      </c>
      <c r="B10" s="141">
        <f>A3</f>
        <v>43677</v>
      </c>
      <c r="C10" s="137"/>
      <c r="D10" s="137"/>
      <c r="E10" s="115" t="s">
        <v>14</v>
      </c>
      <c r="F10" s="115"/>
      <c r="G10" s="142">
        <f>VI!C23</f>
        <v>3049017</v>
      </c>
      <c r="H10" s="61"/>
      <c r="I10" s="61"/>
      <c r="J10" s="61"/>
    </row>
    <row r="11" spans="1:10" ht="13.5" thickBot="1">
      <c r="A11" s="114" t="s">
        <v>41</v>
      </c>
      <c r="B11" s="137"/>
      <c r="C11" s="137"/>
      <c r="D11" s="137"/>
      <c r="E11" s="115" t="s">
        <v>4</v>
      </c>
      <c r="F11" s="115"/>
      <c r="G11" s="143">
        <f>ROUND(+G9/G10*1,4)</f>
        <v>0</v>
      </c>
      <c r="H11" s="61"/>
      <c r="I11" s="61"/>
      <c r="J11" s="61"/>
    </row>
    <row r="12" spans="1:10" ht="14.25" thickBot="1" thickTop="1">
      <c r="A12" s="144"/>
      <c r="B12" s="145"/>
      <c r="C12" s="145"/>
      <c r="D12" s="145"/>
      <c r="E12" s="145"/>
      <c r="F12" s="145"/>
      <c r="G12" s="146"/>
      <c r="H12" s="61"/>
      <c r="I12" s="61"/>
      <c r="J12" s="61"/>
    </row>
    <row r="13" spans="1:10" ht="12.75">
      <c r="A13" s="61"/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12.75">
      <c r="A14" s="61"/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2.75">
      <c r="A15" s="71"/>
      <c r="B15" s="71"/>
      <c r="C15" s="71"/>
      <c r="D15" s="71"/>
      <c r="E15" s="71"/>
      <c r="F15" s="71"/>
      <c r="G15" s="71"/>
      <c r="H15" s="61"/>
      <c r="I15" s="61"/>
      <c r="J15" s="61"/>
    </row>
    <row r="16" spans="1:10" s="10" customFormat="1" ht="29.25" customHeight="1">
      <c r="A16" s="147" t="s">
        <v>42</v>
      </c>
      <c r="B16" s="148"/>
      <c r="C16" s="148"/>
      <c r="D16" s="148"/>
      <c r="E16" s="149" t="s">
        <v>43</v>
      </c>
      <c r="F16" s="149"/>
      <c r="G16" s="150" t="s">
        <v>36</v>
      </c>
      <c r="H16" s="151"/>
      <c r="I16" s="151" t="s">
        <v>31</v>
      </c>
      <c r="J16" s="151"/>
    </row>
    <row r="17" spans="1:10" ht="12.75">
      <c r="A17" s="152"/>
      <c r="B17" s="153"/>
      <c r="C17" s="154"/>
      <c r="D17" s="154"/>
      <c r="E17" s="155"/>
      <c r="F17" s="156"/>
      <c r="G17" s="157"/>
      <c r="H17" s="61"/>
      <c r="I17" s="61"/>
      <c r="J17" s="61"/>
    </row>
    <row r="18" spans="1:10" ht="12.75">
      <c r="A18" s="152"/>
      <c r="B18" s="154"/>
      <c r="C18" s="154"/>
      <c r="D18" s="154"/>
      <c r="E18" s="155"/>
      <c r="F18" s="158"/>
      <c r="G18" s="157"/>
      <c r="H18" s="61"/>
      <c r="I18" s="61"/>
      <c r="J18" s="61"/>
    </row>
    <row r="19" spans="1:10" ht="12.75">
      <c r="A19" s="152"/>
      <c r="B19" s="154"/>
      <c r="C19" s="154"/>
      <c r="D19" s="154"/>
      <c r="E19" s="155"/>
      <c r="F19" s="158"/>
      <c r="G19" s="157"/>
      <c r="H19" s="61"/>
      <c r="I19" s="61"/>
      <c r="J19" s="61"/>
    </row>
    <row r="20" spans="1:10" ht="12.75">
      <c r="A20" s="159"/>
      <c r="B20" s="154"/>
      <c r="C20" s="154"/>
      <c r="D20" s="154"/>
      <c r="E20" s="158"/>
      <c r="F20" s="158"/>
      <c r="G20" s="157"/>
      <c r="H20" s="61"/>
      <c r="I20" s="61"/>
      <c r="J20" s="61"/>
    </row>
    <row r="21" spans="1:10" ht="12.75">
      <c r="A21" s="159"/>
      <c r="B21" s="154"/>
      <c r="C21" s="154"/>
      <c r="D21" s="154"/>
      <c r="E21" s="158"/>
      <c r="F21" s="158"/>
      <c r="G21" s="157"/>
      <c r="H21" s="61"/>
      <c r="I21" s="61"/>
      <c r="J21" s="61"/>
    </row>
    <row r="22" spans="1:10" ht="12.75">
      <c r="A22" s="159"/>
      <c r="B22" s="154"/>
      <c r="C22" s="154"/>
      <c r="D22" s="154"/>
      <c r="E22" s="154"/>
      <c r="F22" s="154"/>
      <c r="G22" s="157"/>
      <c r="H22" s="61"/>
      <c r="I22" s="61"/>
      <c r="J22" s="61"/>
    </row>
    <row r="23" spans="1:10" ht="12.75">
      <c r="A23" s="159"/>
      <c r="B23" s="154"/>
      <c r="C23" s="154"/>
      <c r="D23" s="154"/>
      <c r="E23" s="158"/>
      <c r="F23" s="158"/>
      <c r="G23" s="160"/>
      <c r="H23" s="61"/>
      <c r="I23" s="61"/>
      <c r="J23" s="61"/>
    </row>
    <row r="24" spans="1:10" ht="13.5" thickBot="1">
      <c r="A24" s="161" t="s">
        <v>44</v>
      </c>
      <c r="B24" s="137"/>
      <c r="C24" s="137"/>
      <c r="D24" s="137"/>
      <c r="E24" s="137"/>
      <c r="F24" s="162"/>
      <c r="G24" s="163">
        <f>SUM(G17:G23)</f>
        <v>0</v>
      </c>
      <c r="H24" s="61"/>
      <c r="I24" s="61"/>
      <c r="J24" s="61"/>
    </row>
    <row r="25" spans="1:10" ht="13.5" thickTop="1">
      <c r="A25" s="164"/>
      <c r="B25" s="71"/>
      <c r="C25" s="71"/>
      <c r="D25" s="71"/>
      <c r="E25" s="71"/>
      <c r="F25" s="165"/>
      <c r="G25" s="166"/>
      <c r="H25" s="61"/>
      <c r="I25" s="61"/>
      <c r="J25" s="61"/>
    </row>
    <row r="26" spans="1:10" ht="12.75">
      <c r="A26" s="61"/>
      <c r="B26" s="61"/>
      <c r="C26" s="61"/>
      <c r="D26" s="61"/>
      <c r="E26" s="137"/>
      <c r="F26" s="167"/>
      <c r="G26" s="168"/>
      <c r="H26" s="61"/>
      <c r="I26" s="61"/>
      <c r="J26" s="61"/>
    </row>
    <row r="27" spans="1:10" ht="12.75">
      <c r="A27" s="61"/>
      <c r="B27" s="61"/>
      <c r="C27" s="61"/>
      <c r="D27" s="61"/>
      <c r="E27" s="167"/>
      <c r="F27" s="167"/>
      <c r="G27" s="61"/>
      <c r="H27" s="61"/>
      <c r="I27" s="61"/>
      <c r="J27" s="61"/>
    </row>
    <row r="28" spans="1:10" ht="12.75">
      <c r="A28" s="71"/>
      <c r="B28" s="71"/>
      <c r="C28" s="71"/>
      <c r="D28" s="71"/>
      <c r="E28" s="165"/>
      <c r="F28" s="165"/>
      <c r="G28" s="71"/>
      <c r="H28" s="61"/>
      <c r="I28" s="61"/>
      <c r="J28" s="61"/>
    </row>
    <row r="29" spans="1:10" ht="12.75">
      <c r="A29" s="169" t="s">
        <v>45</v>
      </c>
      <c r="B29" s="170"/>
      <c r="C29" s="72"/>
      <c r="D29" s="72"/>
      <c r="E29" s="171"/>
      <c r="F29" s="171"/>
      <c r="G29" s="172"/>
      <c r="H29" s="61"/>
      <c r="I29" s="61"/>
      <c r="J29" s="61"/>
    </row>
    <row r="30" spans="1:10" ht="12.75">
      <c r="A30" s="173" t="s">
        <v>98</v>
      </c>
      <c r="B30" s="174">
        <v>1.829231</v>
      </c>
      <c r="C30" s="175">
        <v>-0.5</v>
      </c>
      <c r="D30" s="175" t="s">
        <v>97</v>
      </c>
      <c r="E30" s="176">
        <f>+B30+C30</f>
        <v>1.329231</v>
      </c>
      <c r="F30" s="162"/>
      <c r="G30" s="177"/>
      <c r="H30" s="61"/>
      <c r="I30" s="61"/>
      <c r="J30" s="61"/>
    </row>
    <row r="31" spans="1:10" ht="12.75">
      <c r="A31" s="161"/>
      <c r="B31" s="178"/>
      <c r="C31" s="175"/>
      <c r="D31" s="175"/>
      <c r="E31" s="176"/>
      <c r="F31" s="137"/>
      <c r="G31" s="177"/>
      <c r="H31" s="61"/>
      <c r="I31" s="61"/>
      <c r="J31" s="61"/>
    </row>
    <row r="32" spans="1:10" ht="12.75">
      <c r="A32" s="164"/>
      <c r="B32" s="71"/>
      <c r="C32" s="71"/>
      <c r="D32" s="71"/>
      <c r="E32" s="71"/>
      <c r="F32" s="71"/>
      <c r="G32" s="179"/>
      <c r="H32" s="61"/>
      <c r="I32" s="61"/>
      <c r="J32" s="61"/>
    </row>
    <row r="33" spans="1:10" ht="12.75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2.75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40" ht="12.75">
      <c r="E40" s="8" t="s">
        <v>31</v>
      </c>
    </row>
  </sheetData>
  <sheetProtection/>
  <printOptions horizontalCentered="1"/>
  <pageMargins left="0.75" right="0.75" top="1" bottom="1" header="0.5" footer="0.5"/>
  <pageSetup horizontalDpi="600" verticalDpi="600" orientation="portrait" r:id="rId3"/>
  <headerFooter alignWithMargins="0">
    <oddHeader>&amp;C&amp;"Century Schoolbook,Bold"&amp;12DELTA NATURAL GAS COMPANY, INC.&amp;R&amp;"Century Schoolbook,Bold"SCHEDULE III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I27" sqref="I27"/>
    </sheetView>
  </sheetViews>
  <sheetFormatPr defaultColWidth="8.8515625" defaultRowHeight="12.75"/>
  <cols>
    <col min="1" max="1" width="48.7109375" style="1" customWidth="1"/>
    <col min="2" max="2" width="7.28125" style="1" customWidth="1"/>
    <col min="3" max="3" width="11.7109375" style="1" customWidth="1"/>
    <col min="4" max="4" width="12.140625" style="1" customWidth="1"/>
    <col min="5" max="5" width="13.421875" style="1" customWidth="1"/>
    <col min="6" max="6" width="15.140625" style="1" customWidth="1"/>
    <col min="7" max="16384" width="8.8515625" style="1" customWidth="1"/>
  </cols>
  <sheetData>
    <row r="1" spans="1:5" ht="12.75">
      <c r="A1" s="24" t="s">
        <v>46</v>
      </c>
      <c r="B1" s="6"/>
      <c r="C1" s="6"/>
      <c r="D1" s="6"/>
      <c r="E1" s="6"/>
    </row>
    <row r="2" spans="1:5" ht="12.75">
      <c r="A2" s="24" t="s">
        <v>33</v>
      </c>
      <c r="B2" s="6"/>
      <c r="C2" s="6"/>
      <c r="D2" s="6"/>
      <c r="E2" s="6"/>
    </row>
    <row r="3" spans="1:5" ht="12.75">
      <c r="A3" s="32">
        <f>III!$A$3</f>
        <v>43677</v>
      </c>
      <c r="B3" s="9"/>
      <c r="C3" s="6"/>
      <c r="D3" s="6"/>
      <c r="E3" s="6"/>
    </row>
    <row r="4" ht="12.75"/>
    <row r="5" spans="1:6" ht="12.75">
      <c r="A5" s="48"/>
      <c r="B5" s="48"/>
      <c r="C5" s="48"/>
      <c r="D5" s="48"/>
      <c r="E5" s="48"/>
      <c r="F5" s="48"/>
    </row>
    <row r="6" spans="1:6" ht="12.75">
      <c r="A6" s="48"/>
      <c r="B6" s="48"/>
      <c r="C6" s="62" t="s">
        <v>47</v>
      </c>
      <c r="D6" s="62"/>
      <c r="E6" s="62"/>
      <c r="F6" s="48"/>
    </row>
    <row r="7" spans="1:7" ht="15">
      <c r="A7" s="18" t="s">
        <v>34</v>
      </c>
      <c r="B7" s="18" t="s">
        <v>35</v>
      </c>
      <c r="C7" s="74">
        <f>D7-40</f>
        <v>43592</v>
      </c>
      <c r="D7" s="74">
        <f>E7-45</f>
        <v>43632</v>
      </c>
      <c r="E7" s="74">
        <f>+III!A3</f>
        <v>43677</v>
      </c>
      <c r="F7" s="48"/>
      <c r="G7" s="2"/>
    </row>
    <row r="8" spans="1:6" ht="12.75">
      <c r="A8" s="48"/>
      <c r="B8" s="48"/>
      <c r="C8" s="60" t="s">
        <v>31</v>
      </c>
      <c r="D8" s="60"/>
      <c r="E8" s="60"/>
      <c r="F8" s="48"/>
    </row>
    <row r="9" spans="1:6" ht="12.75">
      <c r="A9" s="48"/>
      <c r="B9" s="48"/>
      <c r="C9" s="180"/>
      <c r="D9" s="180"/>
      <c r="E9" s="180"/>
      <c r="F9" s="48"/>
    </row>
    <row r="10" spans="1:6" ht="12.75">
      <c r="A10" s="53" t="s">
        <v>48</v>
      </c>
      <c r="B10" s="181"/>
      <c r="C10" s="180"/>
      <c r="D10" s="180"/>
      <c r="E10" s="180"/>
      <c r="F10" s="48"/>
    </row>
    <row r="11" spans="1:6" ht="12.75">
      <c r="A11" s="53" t="s">
        <v>49</v>
      </c>
      <c r="B11" s="52" t="s">
        <v>14</v>
      </c>
      <c r="C11" s="182">
        <v>203563</v>
      </c>
      <c r="D11" s="182">
        <v>164868</v>
      </c>
      <c r="E11" s="182">
        <v>184118</v>
      </c>
      <c r="F11" s="48"/>
    </row>
    <row r="12" spans="1:6" ht="12.75">
      <c r="A12" s="53" t="s">
        <v>50</v>
      </c>
      <c r="B12" s="52" t="s">
        <v>14</v>
      </c>
      <c r="C12" s="182">
        <v>0</v>
      </c>
      <c r="D12" s="182">
        <v>0</v>
      </c>
      <c r="E12" s="182">
        <v>0</v>
      </c>
      <c r="F12" s="48"/>
    </row>
    <row r="13" spans="1:6" ht="12.75">
      <c r="A13" s="53" t="s">
        <v>51</v>
      </c>
      <c r="B13" s="52" t="s">
        <v>14</v>
      </c>
      <c r="C13" s="182">
        <v>0</v>
      </c>
      <c r="D13" s="182">
        <v>0</v>
      </c>
      <c r="E13" s="182">
        <v>0</v>
      </c>
      <c r="F13" s="48"/>
    </row>
    <row r="14" spans="1:6" ht="15">
      <c r="A14" s="53" t="s">
        <v>52</v>
      </c>
      <c r="B14" s="52" t="s">
        <v>14</v>
      </c>
      <c r="C14" s="37">
        <v>0</v>
      </c>
      <c r="D14" s="37">
        <v>0</v>
      </c>
      <c r="E14" s="37">
        <v>0</v>
      </c>
      <c r="F14" s="48"/>
    </row>
    <row r="15" spans="1:6" ht="15">
      <c r="A15" s="53" t="s">
        <v>53</v>
      </c>
      <c r="B15" s="52" t="s">
        <v>14</v>
      </c>
      <c r="C15" s="33">
        <f>SUM(C11:C13)</f>
        <v>203563</v>
      </c>
      <c r="D15" s="33">
        <f>SUM(D11:D13)</f>
        <v>164868</v>
      </c>
      <c r="E15" s="33">
        <f>SUM(E11:E13)</f>
        <v>184118</v>
      </c>
      <c r="F15" s="48"/>
    </row>
    <row r="16" spans="1:6" ht="12.75">
      <c r="A16" s="48"/>
      <c r="B16" s="48"/>
      <c r="C16" s="183"/>
      <c r="D16" s="183"/>
      <c r="E16" s="183"/>
      <c r="F16" s="48"/>
    </row>
    <row r="17" spans="1:10" ht="12.75">
      <c r="A17" s="53" t="s">
        <v>54</v>
      </c>
      <c r="B17" s="48"/>
      <c r="C17" s="122"/>
      <c r="D17" s="122"/>
      <c r="E17" s="122"/>
      <c r="F17" s="48"/>
      <c r="G17" s="43"/>
      <c r="H17" s="43"/>
      <c r="I17" s="42"/>
      <c r="J17" s="42"/>
    </row>
    <row r="18" spans="1:10" ht="12.75">
      <c r="A18" s="53" t="s">
        <v>49</v>
      </c>
      <c r="B18" s="52" t="s">
        <v>11</v>
      </c>
      <c r="C18" s="182">
        <v>681890.05</v>
      </c>
      <c r="D18" s="182">
        <v>563245.13</v>
      </c>
      <c r="E18" s="182">
        <v>547573.06</v>
      </c>
      <c r="F18" s="48"/>
      <c r="G18" s="43"/>
      <c r="H18" s="43"/>
      <c r="I18" s="42"/>
      <c r="J18" s="42"/>
    </row>
    <row r="19" spans="1:10" ht="12.75">
      <c r="A19" s="53" t="s">
        <v>50</v>
      </c>
      <c r="B19" s="52" t="s">
        <v>11</v>
      </c>
      <c r="C19" s="182">
        <v>0</v>
      </c>
      <c r="D19" s="182">
        <v>0</v>
      </c>
      <c r="E19" s="182">
        <v>0</v>
      </c>
      <c r="F19" s="48"/>
      <c r="G19" s="43"/>
      <c r="H19" s="43"/>
      <c r="I19" s="42"/>
      <c r="J19" s="42"/>
    </row>
    <row r="20" spans="1:10" ht="12.75">
      <c r="A20" s="53" t="s">
        <v>51</v>
      </c>
      <c r="B20" s="52" t="s">
        <v>11</v>
      </c>
      <c r="C20" s="182">
        <v>0</v>
      </c>
      <c r="D20" s="182">
        <v>0</v>
      </c>
      <c r="E20" s="182">
        <v>0</v>
      </c>
      <c r="F20" s="48"/>
      <c r="G20" s="43"/>
      <c r="H20" s="43"/>
      <c r="I20" s="42"/>
      <c r="J20" s="42"/>
    </row>
    <row r="21" spans="1:10" ht="12.75">
      <c r="A21" s="104" t="s">
        <v>114</v>
      </c>
      <c r="B21" s="52" t="s">
        <v>11</v>
      </c>
      <c r="C21" s="182">
        <v>3143</v>
      </c>
      <c r="D21" s="182">
        <v>18783</v>
      </c>
      <c r="E21" s="182">
        <v>8452</v>
      </c>
      <c r="F21" s="48"/>
      <c r="G21" s="43"/>
      <c r="H21" s="43"/>
      <c r="I21" s="42"/>
      <c r="J21" s="42"/>
    </row>
    <row r="22" spans="1:10" ht="15">
      <c r="A22" s="53" t="s">
        <v>55</v>
      </c>
      <c r="B22" s="52" t="s">
        <v>11</v>
      </c>
      <c r="C22" s="37">
        <v>0</v>
      </c>
      <c r="D22" s="37">
        <v>0</v>
      </c>
      <c r="E22" s="37">
        <v>0</v>
      </c>
      <c r="F22" s="48"/>
      <c r="G22" s="43"/>
      <c r="H22" s="43"/>
      <c r="I22" s="42"/>
      <c r="J22" s="42"/>
    </row>
    <row r="23" spans="1:10" ht="15">
      <c r="A23" s="53" t="s">
        <v>53</v>
      </c>
      <c r="B23" s="52" t="s">
        <v>11</v>
      </c>
      <c r="C23" s="33">
        <f>SUM(C18:C22)</f>
        <v>685033.05</v>
      </c>
      <c r="D23" s="33">
        <f>SUM(D18:D22)</f>
        <v>582028.13</v>
      </c>
      <c r="E23" s="33">
        <f>SUM(E18:E22)</f>
        <v>556025.06</v>
      </c>
      <c r="F23" s="48"/>
      <c r="G23" s="43"/>
      <c r="H23" s="43"/>
      <c r="I23" s="42"/>
      <c r="J23" s="42"/>
    </row>
    <row r="24" spans="1:10" ht="12.75">
      <c r="A24" s="48"/>
      <c r="B24" s="48"/>
      <c r="C24" s="183"/>
      <c r="D24" s="183"/>
      <c r="E24" s="183"/>
      <c r="F24" s="48"/>
      <c r="G24" s="43"/>
      <c r="H24" s="43"/>
      <c r="I24" s="42"/>
      <c r="J24" s="42"/>
    </row>
    <row r="25" spans="1:10" ht="12.75">
      <c r="A25" s="53" t="s">
        <v>56</v>
      </c>
      <c r="B25" s="48"/>
      <c r="C25" s="122"/>
      <c r="D25" s="122"/>
      <c r="E25" s="122"/>
      <c r="F25" s="48"/>
      <c r="G25" s="43"/>
      <c r="H25" s="43"/>
      <c r="I25" s="42"/>
      <c r="J25" s="42"/>
    </row>
    <row r="26" spans="1:10" ht="12.75">
      <c r="A26" s="53" t="s">
        <v>57</v>
      </c>
      <c r="B26" s="52" t="s">
        <v>14</v>
      </c>
      <c r="C26" s="184">
        <v>167158</v>
      </c>
      <c r="D26" s="184">
        <v>80544</v>
      </c>
      <c r="E26" s="184">
        <v>69400</v>
      </c>
      <c r="F26" s="48"/>
      <c r="G26" s="43"/>
      <c r="H26" s="43"/>
      <c r="I26" s="42"/>
      <c r="J26" s="42"/>
    </row>
    <row r="27" spans="1:8" ht="15">
      <c r="A27" s="53" t="s">
        <v>52</v>
      </c>
      <c r="B27" s="52" t="s">
        <v>14</v>
      </c>
      <c r="C27" s="37">
        <v>0</v>
      </c>
      <c r="D27" s="37">
        <v>0</v>
      </c>
      <c r="E27" s="37">
        <v>0</v>
      </c>
      <c r="F27" s="48"/>
      <c r="G27" s="43"/>
      <c r="H27" s="43"/>
    </row>
    <row r="28" spans="1:8" ht="15">
      <c r="A28" s="53" t="s">
        <v>53</v>
      </c>
      <c r="B28" s="52" t="s">
        <v>14</v>
      </c>
      <c r="C28" s="33">
        <f>SUM(C26:C27)</f>
        <v>167158</v>
      </c>
      <c r="D28" s="33">
        <f>SUM(D26:D27)</f>
        <v>80544</v>
      </c>
      <c r="E28" s="33">
        <f>SUM(E26:E27)</f>
        <v>69400</v>
      </c>
      <c r="F28" s="48"/>
      <c r="G28" s="43"/>
      <c r="H28" s="43"/>
    </row>
    <row r="29" spans="1:6" ht="12.75">
      <c r="A29" s="48"/>
      <c r="B29" s="48"/>
      <c r="C29" s="183"/>
      <c r="D29" s="183"/>
      <c r="E29" s="183"/>
      <c r="F29" s="48"/>
    </row>
    <row r="30" spans="1:6" ht="12.75">
      <c r="A30" s="48"/>
      <c r="B30" s="48"/>
      <c r="C30" s="48"/>
      <c r="D30" s="48"/>
      <c r="E30" s="48"/>
      <c r="F30" s="48"/>
    </row>
    <row r="31" spans="1:6" ht="12.75">
      <c r="A31" s="53" t="s">
        <v>58</v>
      </c>
      <c r="B31" s="52" t="s">
        <v>11</v>
      </c>
      <c r="C31" s="46">
        <f>C23/C28</f>
        <v>4.098117050933848</v>
      </c>
      <c r="D31" s="46">
        <f>D23/D28</f>
        <v>7.2262133740564165</v>
      </c>
      <c r="E31" s="46">
        <f>IF(E28=0,0,E23/E28)</f>
        <v>8.011888472622479</v>
      </c>
      <c r="F31" s="48"/>
    </row>
    <row r="32" spans="1:6" ht="15">
      <c r="A32" s="53" t="s">
        <v>96</v>
      </c>
      <c r="B32" s="52" t="s">
        <v>11</v>
      </c>
      <c r="C32" s="185">
        <v>4.8533</v>
      </c>
      <c r="D32" s="83">
        <f>C32</f>
        <v>4.8533</v>
      </c>
      <c r="E32" s="83">
        <f>C32</f>
        <v>4.8533</v>
      </c>
      <c r="F32" s="186"/>
    </row>
    <row r="33" spans="1:6" ht="12.75">
      <c r="A33" s="53" t="s">
        <v>59</v>
      </c>
      <c r="B33" s="52" t="s">
        <v>11</v>
      </c>
      <c r="C33" s="46">
        <f>ROUND(+C31-C32,4)</f>
        <v>-0.7552</v>
      </c>
      <c r="D33" s="46">
        <f>ROUND(+D31-D32,4)</f>
        <v>2.3729</v>
      </c>
      <c r="E33" s="46">
        <f>ROUND(+E31-E32,4)</f>
        <v>3.1586</v>
      </c>
      <c r="F33" s="48"/>
    </row>
    <row r="34" spans="1:6" ht="15">
      <c r="A34" s="53" t="s">
        <v>60</v>
      </c>
      <c r="B34" s="52" t="s">
        <v>14</v>
      </c>
      <c r="C34" s="34">
        <f>C26</f>
        <v>167158</v>
      </c>
      <c r="D34" s="34">
        <f>D26</f>
        <v>80544</v>
      </c>
      <c r="E34" s="34">
        <f>E26</f>
        <v>69400</v>
      </c>
      <c r="F34" s="48"/>
    </row>
    <row r="35" spans="1:6" ht="15">
      <c r="A35" s="53" t="s">
        <v>61</v>
      </c>
      <c r="B35" s="52" t="s">
        <v>11</v>
      </c>
      <c r="C35" s="33">
        <f>ROUND(C33*C34,0)</f>
        <v>-126238</v>
      </c>
      <c r="D35" s="33">
        <f>ROUND(D33*D34,0)</f>
        <v>191123</v>
      </c>
      <c r="E35" s="33">
        <f>ROUND(E33*E34,0)</f>
        <v>219207</v>
      </c>
      <c r="F35" s="48"/>
    </row>
    <row r="36" spans="1:6" ht="12.75">
      <c r="A36" s="48"/>
      <c r="B36" s="48"/>
      <c r="C36" s="187"/>
      <c r="D36" s="187"/>
      <c r="E36" s="187"/>
      <c r="F36" s="48"/>
    </row>
    <row r="37" spans="1:6" ht="12.75">
      <c r="A37" s="188"/>
      <c r="B37" s="48"/>
      <c r="C37" s="187"/>
      <c r="D37" s="187"/>
      <c r="E37" s="187"/>
      <c r="F37" s="48"/>
    </row>
    <row r="38" spans="1:6" s="11" customFormat="1" ht="45">
      <c r="A38" s="35" t="s">
        <v>34</v>
      </c>
      <c r="B38" s="35" t="s">
        <v>35</v>
      </c>
      <c r="C38" s="35"/>
      <c r="D38" s="48"/>
      <c r="E38" s="35" t="s">
        <v>62</v>
      </c>
      <c r="F38" s="189"/>
    </row>
    <row r="39" spans="1:6" ht="12.75">
      <c r="A39" s="48"/>
      <c r="B39" s="48"/>
      <c r="C39" s="48"/>
      <c r="D39" s="48"/>
      <c r="E39" s="52"/>
      <c r="F39" s="48"/>
    </row>
    <row r="40" spans="1:6" ht="12.75">
      <c r="A40" s="48"/>
      <c r="B40" s="48"/>
      <c r="C40" s="48"/>
      <c r="D40" s="48"/>
      <c r="E40" s="48"/>
      <c r="F40" s="48"/>
    </row>
    <row r="41" spans="1:6" ht="12.75">
      <c r="A41" s="53" t="s">
        <v>100</v>
      </c>
      <c r="B41" s="190" t="s">
        <v>11</v>
      </c>
      <c r="C41" s="187"/>
      <c r="D41" s="48"/>
      <c r="E41" s="122">
        <f>SUM(C35:E35)</f>
        <v>284092</v>
      </c>
      <c r="F41" s="48"/>
    </row>
    <row r="42" spans="1:6" ht="12.75">
      <c r="A42" s="53" t="s">
        <v>101</v>
      </c>
      <c r="B42" s="190" t="s">
        <v>14</v>
      </c>
      <c r="C42" s="187"/>
      <c r="D42" s="48"/>
      <c r="E42" s="191">
        <f>III!$G$10</f>
        <v>3049017</v>
      </c>
      <c r="F42" s="48"/>
    </row>
    <row r="43" spans="1:6" ht="12.75">
      <c r="A43" s="53" t="s">
        <v>102</v>
      </c>
      <c r="B43" s="190" t="s">
        <v>4</v>
      </c>
      <c r="C43" s="187"/>
      <c r="D43" s="48"/>
      <c r="E43" s="46">
        <f>ROUND(E41/E42,4)</f>
        <v>0.0932</v>
      </c>
      <c r="F43" s="48"/>
    </row>
    <row r="44" spans="1:6" ht="15">
      <c r="A44" s="53"/>
      <c r="B44" s="190"/>
      <c r="C44" s="187"/>
      <c r="D44" s="48"/>
      <c r="E44" s="34"/>
      <c r="F44" s="48"/>
    </row>
    <row r="45" spans="1:6" ht="15">
      <c r="A45" s="53"/>
      <c r="B45" s="190"/>
      <c r="C45" s="187"/>
      <c r="D45" s="48"/>
      <c r="E45" s="21"/>
      <c r="F45" s="48"/>
    </row>
    <row r="46" spans="1:6" ht="12.75">
      <c r="A46" s="48" t="s">
        <v>31</v>
      </c>
      <c r="B46" s="48"/>
      <c r="C46" s="48"/>
      <c r="D46" s="48"/>
      <c r="E46" s="48"/>
      <c r="F46" s="48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7" r:id="rId3"/>
  <headerFooter alignWithMargins="0">
    <oddHeader>&amp;C&amp;"Century Schoolbook,Bold"&amp;12DELTA NATURAL GAS COMPANY, INC.&amp;R&amp;"Century Schoolbook,Bold"SCHEDULE IV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7">
      <selection activeCell="L27" sqref="L27"/>
    </sheetView>
  </sheetViews>
  <sheetFormatPr defaultColWidth="9.140625" defaultRowHeight="12.75"/>
  <cols>
    <col min="1" max="1" width="46.28125" style="1" customWidth="1"/>
    <col min="2" max="2" width="11.140625" style="1" customWidth="1"/>
    <col min="3" max="3" width="2.140625" style="1" customWidth="1"/>
    <col min="4" max="4" width="9.28125" style="1" customWidth="1"/>
    <col min="5" max="5" width="2.421875" style="1" customWidth="1"/>
    <col min="6" max="6" width="7.28125" style="12" customWidth="1"/>
    <col min="7" max="7" width="0.71875" style="12" customWidth="1"/>
    <col min="8" max="8" width="18.00390625" style="1" customWidth="1"/>
    <col min="9" max="9" width="12.7109375" style="1" customWidth="1"/>
    <col min="10" max="16384" width="9.28125" style="1" customWidth="1"/>
  </cols>
  <sheetData>
    <row r="1" spans="1:10" ht="12.75">
      <c r="A1" s="24" t="s">
        <v>63</v>
      </c>
      <c r="B1" s="63"/>
      <c r="C1" s="63"/>
      <c r="D1" s="63"/>
      <c r="E1" s="64"/>
      <c r="F1" s="64"/>
      <c r="G1" s="64"/>
      <c r="H1" s="59"/>
      <c r="I1" s="48"/>
      <c r="J1" s="48"/>
    </row>
    <row r="2" spans="1:10" ht="12.75">
      <c r="A2" s="24" t="s">
        <v>33</v>
      </c>
      <c r="B2" s="57"/>
      <c r="C2" s="57"/>
      <c r="D2" s="57"/>
      <c r="E2" s="59"/>
      <c r="F2" s="59"/>
      <c r="G2" s="59"/>
      <c r="H2" s="59"/>
      <c r="I2" s="48"/>
      <c r="J2" s="48"/>
    </row>
    <row r="3" spans="1:10" ht="12.75">
      <c r="A3" s="32">
        <f>III!$A$3</f>
        <v>43677</v>
      </c>
      <c r="B3" s="57"/>
      <c r="C3" s="57"/>
      <c r="D3" s="57"/>
      <c r="E3" s="59"/>
      <c r="F3" s="59"/>
      <c r="G3" s="59"/>
      <c r="H3" s="59"/>
      <c r="I3" s="48"/>
      <c r="J3" s="48"/>
    </row>
    <row r="4" spans="1:10" ht="12.75">
      <c r="A4" s="48"/>
      <c r="B4" s="48"/>
      <c r="C4" s="48"/>
      <c r="D4" s="48"/>
      <c r="E4" s="48"/>
      <c r="F4" s="49"/>
      <c r="G4" s="49"/>
      <c r="H4" s="48"/>
      <c r="I4" s="48"/>
      <c r="J4" s="48"/>
    </row>
    <row r="5" spans="1:10" ht="12.75">
      <c r="A5" s="62" t="s">
        <v>34</v>
      </c>
      <c r="B5" s="65"/>
      <c r="C5" s="65"/>
      <c r="D5" s="65"/>
      <c r="E5" s="59"/>
      <c r="F5" s="66" t="s">
        <v>35</v>
      </c>
      <c r="G5" s="52"/>
      <c r="H5" s="66" t="s">
        <v>36</v>
      </c>
      <c r="I5" s="48"/>
      <c r="J5" s="48"/>
    </row>
    <row r="6" spans="1:10" ht="12.75">
      <c r="A6" s="48"/>
      <c r="B6" s="48"/>
      <c r="C6" s="48"/>
      <c r="D6" s="48"/>
      <c r="E6" s="48"/>
      <c r="F6" s="49"/>
      <c r="G6" s="49"/>
      <c r="H6" s="48"/>
      <c r="I6" s="48"/>
      <c r="J6" s="48"/>
    </row>
    <row r="7" spans="1:10" ht="12.75">
      <c r="A7" s="53" t="s">
        <v>64</v>
      </c>
      <c r="B7" s="48"/>
      <c r="C7" s="48"/>
      <c r="D7" s="48"/>
      <c r="E7" s="48"/>
      <c r="F7" s="49"/>
      <c r="G7" s="49"/>
      <c r="H7" s="48"/>
      <c r="I7" s="48"/>
      <c r="J7" s="48"/>
    </row>
    <row r="8" spans="1:10" ht="12.75">
      <c r="A8" s="53" t="s">
        <v>65</v>
      </c>
      <c r="B8" s="48"/>
      <c r="C8" s="48"/>
      <c r="D8" s="48"/>
      <c r="E8" s="48"/>
      <c r="F8" s="49"/>
      <c r="G8" s="49"/>
      <c r="H8" s="48"/>
      <c r="I8" s="48"/>
      <c r="J8" s="48"/>
    </row>
    <row r="9" spans="1:10" ht="12.75">
      <c r="A9" s="53" t="s">
        <v>66</v>
      </c>
      <c r="B9" s="48"/>
      <c r="C9" s="48"/>
      <c r="D9" s="48"/>
      <c r="E9" s="48"/>
      <c r="F9" s="56" t="s">
        <v>11</v>
      </c>
      <c r="G9" s="56"/>
      <c r="H9" s="192">
        <v>-939537</v>
      </c>
      <c r="I9" s="48"/>
      <c r="J9" s="48"/>
    </row>
    <row r="10" spans="1:10" ht="13.5">
      <c r="A10" s="58" t="s">
        <v>67</v>
      </c>
      <c r="B10" s="48"/>
      <c r="C10" s="67"/>
      <c r="D10" s="193">
        <v>-0.3183</v>
      </c>
      <c r="E10" s="51" t="s">
        <v>31</v>
      </c>
      <c r="F10" s="49"/>
      <c r="G10" s="49"/>
      <c r="H10" s="48"/>
      <c r="I10" s="53" t="s">
        <v>68</v>
      </c>
      <c r="J10" s="48"/>
    </row>
    <row r="11" spans="1:10" ht="12.75">
      <c r="A11" s="53" t="s">
        <v>69</v>
      </c>
      <c r="B11" s="48"/>
      <c r="C11" s="48"/>
      <c r="D11" s="48"/>
      <c r="E11" s="48"/>
      <c r="F11" s="49"/>
      <c r="G11" s="49"/>
      <c r="H11" s="48"/>
      <c r="I11" s="84">
        <v>43312</v>
      </c>
      <c r="J11" s="48"/>
    </row>
    <row r="12" spans="1:10" ht="12.75">
      <c r="A12" s="53" t="s">
        <v>66</v>
      </c>
      <c r="B12" s="48"/>
      <c r="C12" s="48"/>
      <c r="D12" s="48"/>
      <c r="E12" s="48"/>
      <c r="F12" s="49"/>
      <c r="G12" s="49"/>
      <c r="H12" s="48"/>
      <c r="I12" s="48"/>
      <c r="J12" s="48"/>
    </row>
    <row r="13" spans="1:10" ht="12.75">
      <c r="A13" s="53" t="s">
        <v>70</v>
      </c>
      <c r="B13" s="53">
        <f>III!$G$10</f>
        <v>3049017</v>
      </c>
      <c r="C13" s="53"/>
      <c r="D13" s="53"/>
      <c r="E13" s="53"/>
      <c r="F13" s="49"/>
      <c r="G13" s="49"/>
      <c r="H13" s="48"/>
      <c r="I13" s="48"/>
      <c r="J13" s="48"/>
    </row>
    <row r="14" spans="1:10" ht="12.75">
      <c r="A14" s="53" t="s">
        <v>71</v>
      </c>
      <c r="B14" s="48"/>
      <c r="C14" s="48"/>
      <c r="D14" s="48"/>
      <c r="E14" s="48"/>
      <c r="F14" s="49"/>
      <c r="G14" s="49"/>
      <c r="H14" s="48"/>
      <c r="I14" s="48"/>
      <c r="J14" s="48"/>
    </row>
    <row r="15" spans="1:10" ht="12.75">
      <c r="A15" s="53" t="s">
        <v>72</v>
      </c>
      <c r="B15" s="48"/>
      <c r="C15" s="48"/>
      <c r="D15" s="48"/>
      <c r="E15" s="48"/>
      <c r="F15" s="49"/>
      <c r="G15" s="49"/>
      <c r="H15" s="48"/>
      <c r="I15" s="48"/>
      <c r="J15" s="48"/>
    </row>
    <row r="16" spans="1:10" ht="12.75">
      <c r="A16" s="53" t="s">
        <v>73</v>
      </c>
      <c r="B16" s="48"/>
      <c r="C16" s="48"/>
      <c r="D16" s="48"/>
      <c r="E16" s="48"/>
      <c r="F16" s="49"/>
      <c r="G16" s="49"/>
      <c r="H16" s="48"/>
      <c r="I16" s="48"/>
      <c r="J16" s="48"/>
    </row>
    <row r="17" spans="1:10" ht="15">
      <c r="A17" s="53" t="s">
        <v>74</v>
      </c>
      <c r="B17" s="48"/>
      <c r="C17" s="48"/>
      <c r="D17" s="48"/>
      <c r="E17" s="48"/>
      <c r="F17" s="56" t="s">
        <v>11</v>
      </c>
      <c r="G17" s="56"/>
      <c r="H17" s="87">
        <f>B13*D10</f>
        <v>-970502.1111000001</v>
      </c>
      <c r="I17" s="48"/>
      <c r="J17" s="48"/>
    </row>
    <row r="18" spans="1:10" ht="15">
      <c r="A18" s="53" t="s">
        <v>75</v>
      </c>
      <c r="B18" s="48"/>
      <c r="C18" s="48"/>
      <c r="D18" s="48"/>
      <c r="E18" s="48"/>
      <c r="F18" s="52" t="s">
        <v>11</v>
      </c>
      <c r="G18" s="52"/>
      <c r="H18" s="87">
        <f>H9-H17</f>
        <v>30965.111100000096</v>
      </c>
      <c r="I18" s="48"/>
      <c r="J18" s="48"/>
    </row>
    <row r="19" spans="1:10" ht="12.75">
      <c r="A19" s="48"/>
      <c r="B19" s="48"/>
      <c r="C19" s="48"/>
      <c r="D19" s="48"/>
      <c r="E19" s="48"/>
      <c r="F19" s="49"/>
      <c r="G19" s="49"/>
      <c r="H19" s="48"/>
      <c r="I19" s="48"/>
      <c r="J19" s="48"/>
    </row>
    <row r="20" spans="1:10" ht="12.75">
      <c r="A20" s="53" t="s">
        <v>76</v>
      </c>
      <c r="B20" s="48"/>
      <c r="C20" s="48"/>
      <c r="D20" s="48"/>
      <c r="E20" s="48"/>
      <c r="F20" s="49"/>
      <c r="G20" s="49"/>
      <c r="H20" s="48"/>
      <c r="I20" s="48"/>
      <c r="J20" s="48"/>
    </row>
    <row r="21" spans="1:10" ht="12.75">
      <c r="A21" s="53" t="s">
        <v>77</v>
      </c>
      <c r="B21" s="48"/>
      <c r="C21" s="48"/>
      <c r="D21" s="48"/>
      <c r="E21" s="48"/>
      <c r="F21" s="49"/>
      <c r="G21" s="49"/>
      <c r="H21" s="48"/>
      <c r="I21" s="48"/>
      <c r="J21" s="48"/>
    </row>
    <row r="22" spans="1:10" ht="12.75">
      <c r="A22" s="53" t="s">
        <v>78</v>
      </c>
      <c r="B22" s="48"/>
      <c r="C22" s="48"/>
      <c r="D22" s="48"/>
      <c r="E22" s="48"/>
      <c r="F22" s="56" t="s">
        <v>11</v>
      </c>
      <c r="G22" s="56"/>
      <c r="H22" s="192">
        <v>0</v>
      </c>
      <c r="I22" s="48"/>
      <c r="J22" s="48"/>
    </row>
    <row r="23" spans="1:10" ht="12.75">
      <c r="A23" s="53" t="s">
        <v>79</v>
      </c>
      <c r="B23" s="48"/>
      <c r="C23" s="48"/>
      <c r="D23" s="48"/>
      <c r="E23" s="48"/>
      <c r="F23" s="49"/>
      <c r="G23" s="49"/>
      <c r="H23" s="48"/>
      <c r="I23" s="53" t="s">
        <v>80</v>
      </c>
      <c r="J23" s="48"/>
    </row>
    <row r="24" spans="1:10" ht="12.75">
      <c r="A24" s="58" t="s">
        <v>81</v>
      </c>
      <c r="B24" s="68">
        <v>0</v>
      </c>
      <c r="C24" s="48" t="s">
        <v>4</v>
      </c>
      <c r="D24" s="48"/>
      <c r="E24" s="48"/>
      <c r="F24" s="49"/>
      <c r="G24" s="49"/>
      <c r="H24" s="48"/>
      <c r="I24" s="84">
        <f>I11</f>
        <v>43312</v>
      </c>
      <c r="J24" s="48"/>
    </row>
    <row r="25" spans="1:10" ht="12.75">
      <c r="A25" s="53" t="s">
        <v>82</v>
      </c>
      <c r="B25" s="48"/>
      <c r="C25" s="48"/>
      <c r="D25" s="48"/>
      <c r="E25" s="48"/>
      <c r="F25" s="49"/>
      <c r="G25" s="49"/>
      <c r="H25" s="48"/>
      <c r="I25" s="48"/>
      <c r="J25" s="48"/>
    </row>
    <row r="26" spans="1:10" ht="12.75">
      <c r="A26" s="53" t="s">
        <v>83</v>
      </c>
      <c r="B26" s="48"/>
      <c r="C26" s="48"/>
      <c r="D26" s="48"/>
      <c r="E26" s="48"/>
      <c r="F26" s="49"/>
      <c r="G26" s="49"/>
      <c r="H26" s="48"/>
      <c r="I26" s="48"/>
      <c r="J26" s="48"/>
    </row>
    <row r="27" spans="1:10" ht="12.75">
      <c r="A27" s="53" t="s">
        <v>84</v>
      </c>
      <c r="B27" s="48"/>
      <c r="C27" s="48"/>
      <c r="D27" s="48"/>
      <c r="E27" s="48"/>
      <c r="F27" s="49"/>
      <c r="G27" s="49"/>
      <c r="H27" s="48"/>
      <c r="I27" s="48"/>
      <c r="J27" s="48"/>
    </row>
    <row r="28" spans="1:10" ht="12.75">
      <c r="A28" s="53" t="s">
        <v>85</v>
      </c>
      <c r="B28" s="48"/>
      <c r="C28" s="48"/>
      <c r="D28" s="48"/>
      <c r="E28" s="48"/>
      <c r="F28" s="49"/>
      <c r="G28" s="49"/>
      <c r="H28" s="48"/>
      <c r="I28" s="48"/>
      <c r="J28" s="48"/>
    </row>
    <row r="29" spans="1:10" ht="12.75">
      <c r="A29" s="53" t="s">
        <v>86</v>
      </c>
      <c r="B29" s="61">
        <f>III!$G$10</f>
        <v>3049017</v>
      </c>
      <c r="C29" s="61"/>
      <c r="D29" s="61"/>
      <c r="E29" s="61"/>
      <c r="F29" s="56" t="s">
        <v>11</v>
      </c>
      <c r="G29" s="56"/>
      <c r="H29" s="71">
        <f>B13*B24</f>
        <v>0</v>
      </c>
      <c r="I29" s="48"/>
      <c r="J29" s="48"/>
    </row>
    <row r="30" spans="1:10" ht="12.75">
      <c r="A30" s="53" t="s">
        <v>87</v>
      </c>
      <c r="B30" s="48"/>
      <c r="C30" s="48"/>
      <c r="D30" s="48"/>
      <c r="E30" s="48"/>
      <c r="F30" s="52" t="s">
        <v>11</v>
      </c>
      <c r="G30" s="52"/>
      <c r="H30" s="72">
        <f>H22-H29</f>
        <v>0</v>
      </c>
      <c r="I30" s="48"/>
      <c r="J30" s="48"/>
    </row>
    <row r="31" spans="1:10" ht="12.75">
      <c r="A31" s="48"/>
      <c r="B31" s="48"/>
      <c r="C31" s="48"/>
      <c r="D31" s="48"/>
      <c r="E31" s="48"/>
      <c r="F31" s="49"/>
      <c r="G31" s="49"/>
      <c r="H31" s="48"/>
      <c r="I31" s="48"/>
      <c r="J31" s="48"/>
    </row>
    <row r="32" spans="1:10" ht="12.75">
      <c r="A32" s="53" t="s">
        <v>88</v>
      </c>
      <c r="B32" s="48"/>
      <c r="C32" s="48"/>
      <c r="D32" s="48"/>
      <c r="E32" s="48"/>
      <c r="F32" s="49"/>
      <c r="G32" s="49"/>
      <c r="H32" s="48"/>
      <c r="I32" s="48"/>
      <c r="J32" s="48"/>
    </row>
    <row r="33" spans="1:10" ht="12.75">
      <c r="A33" s="53" t="s">
        <v>118</v>
      </c>
      <c r="B33" s="48"/>
      <c r="C33" s="48"/>
      <c r="D33" s="48"/>
      <c r="E33" s="48"/>
      <c r="F33" s="49"/>
      <c r="G33" s="49"/>
      <c r="H33" s="48"/>
      <c r="I33" s="53" t="s">
        <v>137</v>
      </c>
      <c r="J33" s="48"/>
    </row>
    <row r="34" spans="1:10" ht="12.75">
      <c r="A34" s="53" t="s">
        <v>89</v>
      </c>
      <c r="B34" s="48"/>
      <c r="C34" s="48"/>
      <c r="D34" s="48"/>
      <c r="E34" s="48"/>
      <c r="F34" s="56" t="s">
        <v>11</v>
      </c>
      <c r="G34" s="56"/>
      <c r="H34" s="192">
        <v>-64163</v>
      </c>
      <c r="I34" s="85">
        <f>I11</f>
        <v>43312</v>
      </c>
      <c r="J34" s="48"/>
    </row>
    <row r="35" spans="1:10" ht="13.5">
      <c r="A35" s="48"/>
      <c r="B35" s="48"/>
      <c r="C35" s="69"/>
      <c r="D35" s="68"/>
      <c r="E35" s="51"/>
      <c r="F35" s="49"/>
      <c r="G35" s="49"/>
      <c r="H35" s="48"/>
      <c r="I35" s="79"/>
      <c r="J35" s="48"/>
    </row>
    <row r="36" spans="1:10" ht="12.75">
      <c r="A36" s="53"/>
      <c r="B36" s="48"/>
      <c r="C36" s="48"/>
      <c r="D36" s="48"/>
      <c r="E36" s="48"/>
      <c r="F36" s="48"/>
      <c r="G36" s="49"/>
      <c r="H36" s="49"/>
      <c r="I36" s="48"/>
      <c r="J36" s="194"/>
    </row>
    <row r="37" spans="1:10" ht="14.25" customHeight="1">
      <c r="A37" s="53" t="s">
        <v>31</v>
      </c>
      <c r="B37" s="48"/>
      <c r="C37" s="48"/>
      <c r="D37" s="48"/>
      <c r="E37" s="48"/>
      <c r="F37" s="49"/>
      <c r="G37" s="49"/>
      <c r="H37" s="48"/>
      <c r="I37" s="48"/>
      <c r="J37" s="48"/>
    </row>
    <row r="38" spans="1:10" ht="12.75" hidden="1">
      <c r="A38" s="53" t="s">
        <v>119</v>
      </c>
      <c r="B38" s="61"/>
      <c r="C38" s="61" t="s">
        <v>90</v>
      </c>
      <c r="D38" s="61"/>
      <c r="E38" s="61"/>
      <c r="F38" s="52"/>
      <c r="G38" s="52"/>
      <c r="H38" s="48"/>
      <c r="I38" s="48"/>
      <c r="J38" s="48"/>
    </row>
    <row r="39" spans="1:10" ht="12.75" hidden="1">
      <c r="A39" s="53" t="s">
        <v>91</v>
      </c>
      <c r="B39" s="48"/>
      <c r="C39" s="48"/>
      <c r="D39" s="48"/>
      <c r="E39" s="48"/>
      <c r="F39" s="49"/>
      <c r="G39" s="49"/>
      <c r="H39" s="48"/>
      <c r="I39" s="48"/>
      <c r="J39" s="48"/>
    </row>
    <row r="40" spans="1:10" ht="12.75" hidden="1">
      <c r="A40" s="53" t="s">
        <v>92</v>
      </c>
      <c r="B40" s="48"/>
      <c r="C40" s="48"/>
      <c r="D40" s="48"/>
      <c r="E40" s="48"/>
      <c r="F40" s="49"/>
      <c r="G40" s="49"/>
      <c r="H40" s="48"/>
      <c r="I40" s="48"/>
      <c r="J40" s="48"/>
    </row>
    <row r="41" spans="1:10" ht="12.75" hidden="1">
      <c r="A41" s="53" t="s">
        <v>93</v>
      </c>
      <c r="B41" s="48"/>
      <c r="C41" s="48"/>
      <c r="D41" s="48"/>
      <c r="E41" s="48"/>
      <c r="F41" s="49"/>
      <c r="G41" s="49"/>
      <c r="H41" s="48"/>
      <c r="I41" s="48"/>
      <c r="J41" s="48"/>
    </row>
    <row r="42" spans="1:10" ht="14.25" customHeight="1">
      <c r="A42" s="58" t="s">
        <v>126</v>
      </c>
      <c r="B42" s="48"/>
      <c r="C42" s="48"/>
      <c r="D42" s="48"/>
      <c r="E42" s="48"/>
      <c r="F42" s="56" t="s">
        <v>11</v>
      </c>
      <c r="G42" s="56"/>
      <c r="H42" s="45">
        <f>VI!J23</f>
        <v>-66163</v>
      </c>
      <c r="I42" s="48"/>
      <c r="J42" s="48"/>
    </row>
    <row r="43" spans="1:10" ht="15">
      <c r="A43" s="53" t="s">
        <v>94</v>
      </c>
      <c r="B43" s="48"/>
      <c r="C43" s="48"/>
      <c r="D43" s="48"/>
      <c r="E43" s="48"/>
      <c r="F43" s="52" t="s">
        <v>11</v>
      </c>
      <c r="G43" s="52"/>
      <c r="H43" s="36">
        <f>H34-H42</f>
        <v>2000</v>
      </c>
      <c r="I43" s="48"/>
      <c r="J43" s="48"/>
    </row>
    <row r="44" spans="1:10" ht="7.5" customHeight="1">
      <c r="A44" s="53"/>
      <c r="B44" s="48"/>
      <c r="C44" s="48"/>
      <c r="D44" s="48"/>
      <c r="E44" s="48"/>
      <c r="F44" s="52"/>
      <c r="G44" s="52"/>
      <c r="H44" s="36"/>
      <c r="I44" s="48"/>
      <c r="J44" s="48"/>
    </row>
    <row r="45" spans="1:10" ht="15">
      <c r="A45" s="53" t="s">
        <v>95</v>
      </c>
      <c r="B45" s="60"/>
      <c r="C45" s="60"/>
      <c r="D45" s="60"/>
      <c r="E45" s="60"/>
      <c r="F45" s="56" t="s">
        <v>11</v>
      </c>
      <c r="G45" s="56"/>
      <c r="H45" s="37">
        <f>SUM(H18+H30+H43)</f>
        <v>32965.1111000001</v>
      </c>
      <c r="I45" s="48"/>
      <c r="J45" s="48"/>
    </row>
    <row r="46" spans="1:10" ht="7.5" customHeight="1">
      <c r="A46" s="53"/>
      <c r="B46" s="60"/>
      <c r="C46" s="60"/>
      <c r="D46" s="60"/>
      <c r="E46" s="60"/>
      <c r="F46" s="56"/>
      <c r="G46" s="56"/>
      <c r="H46" s="60"/>
      <c r="I46" s="48"/>
      <c r="J46" s="48"/>
    </row>
    <row r="47" spans="1:10" ht="12.75" customHeight="1">
      <c r="A47" s="58" t="s">
        <v>116</v>
      </c>
      <c r="B47" s="48"/>
      <c r="C47" s="48"/>
      <c r="D47" s="48"/>
      <c r="E47" s="48"/>
      <c r="F47" s="52" t="s">
        <v>14</v>
      </c>
      <c r="G47" s="49"/>
      <c r="H47" s="37">
        <f>III!$G$10</f>
        <v>3049017</v>
      </c>
      <c r="I47" s="48"/>
      <c r="J47" s="48"/>
    </row>
    <row r="48" spans="1:10" ht="15">
      <c r="A48" s="53" t="s">
        <v>7</v>
      </c>
      <c r="B48" s="48"/>
      <c r="C48" s="48"/>
      <c r="D48" s="48"/>
      <c r="E48" s="48"/>
      <c r="F48" s="52" t="s">
        <v>4</v>
      </c>
      <c r="G48" s="49"/>
      <c r="H48" s="86">
        <f>ROUND(H45/H47,4)</f>
        <v>0.0108</v>
      </c>
      <c r="I48" s="48"/>
      <c r="J48" s="48"/>
    </row>
    <row r="49" spans="1:10" ht="12.75">
      <c r="A49" s="70"/>
      <c r="B49" s="48"/>
      <c r="C49" s="48"/>
      <c r="D49" s="48"/>
      <c r="E49" s="48"/>
      <c r="F49" s="49"/>
      <c r="G49" s="49"/>
      <c r="H49" s="48"/>
      <c r="I49" s="48"/>
      <c r="J49" s="48"/>
    </row>
    <row r="50" spans="1:10" ht="12.75">
      <c r="A50" s="70"/>
      <c r="B50" s="48"/>
      <c r="C50" s="48"/>
      <c r="D50" s="48"/>
      <c r="E50" s="48"/>
      <c r="F50" s="49"/>
      <c r="G50" s="49"/>
      <c r="H50" s="48"/>
      <c r="I50" s="48"/>
      <c r="J50" s="48"/>
    </row>
    <row r="51" spans="1:10" ht="12.75">
      <c r="A51" s="195"/>
      <c r="B51" s="48"/>
      <c r="C51" s="48"/>
      <c r="D51" s="48"/>
      <c r="E51" s="48"/>
      <c r="F51" s="49"/>
      <c r="G51" s="49"/>
      <c r="H51" s="48"/>
      <c r="I51" s="48"/>
      <c r="J51" s="48"/>
    </row>
    <row r="52" spans="1:10" ht="12.75" customHeight="1">
      <c r="A52" s="48"/>
      <c r="B52" s="48"/>
      <c r="C52" s="48"/>
      <c r="D52" s="48"/>
      <c r="E52" s="48"/>
      <c r="F52" s="49"/>
      <c r="G52" s="49"/>
      <c r="H52" s="48"/>
      <c r="I52" s="48"/>
      <c r="J52" s="48"/>
    </row>
    <row r="53" spans="1:10" ht="12.75">
      <c r="A53" s="48"/>
      <c r="B53" s="13"/>
      <c r="C53" s="48"/>
      <c r="D53" s="48"/>
      <c r="E53" s="48"/>
      <c r="F53" s="49"/>
      <c r="G53" s="49"/>
      <c r="H53" s="48"/>
      <c r="I53" s="48"/>
      <c r="J53" s="48"/>
    </row>
    <row r="54" spans="1:10" ht="12.75">
      <c r="A54" s="48"/>
      <c r="B54" s="50"/>
      <c r="C54" s="48"/>
      <c r="D54" s="48"/>
      <c r="E54" s="48"/>
      <c r="F54" s="49"/>
      <c r="G54" s="49"/>
      <c r="H54" s="48"/>
      <c r="I54" s="48"/>
      <c r="J54" s="48"/>
    </row>
    <row r="55" spans="1:10" ht="12.75">
      <c r="A55" s="48"/>
      <c r="B55" s="48"/>
      <c r="C55" s="48"/>
      <c r="D55" s="48"/>
      <c r="E55" s="48"/>
      <c r="F55" s="49"/>
      <c r="G55" s="49"/>
      <c r="H55" s="48"/>
      <c r="I55" s="48"/>
      <c r="J55" s="48"/>
    </row>
    <row r="56" spans="1:10" ht="12.75">
      <c r="A56" s="48"/>
      <c r="B56" s="48"/>
      <c r="C56" s="48"/>
      <c r="D56" s="48"/>
      <c r="E56" s="48"/>
      <c r="F56" s="49"/>
      <c r="G56" s="49"/>
      <c r="H56" s="48"/>
      <c r="I56" s="48"/>
      <c r="J56" s="48"/>
    </row>
    <row r="57" spans="1:10" ht="12.75">
      <c r="A57" s="48"/>
      <c r="B57" s="48"/>
      <c r="C57" s="48"/>
      <c r="D57" s="48"/>
      <c r="E57" s="48"/>
      <c r="F57" s="49"/>
      <c r="G57" s="49"/>
      <c r="H57" s="48"/>
      <c r="I57" s="48"/>
      <c r="J57" s="48"/>
    </row>
    <row r="58" spans="1:10" ht="12.75">
      <c r="A58" s="48"/>
      <c r="B58" s="48"/>
      <c r="C58" s="48"/>
      <c r="D58" s="48"/>
      <c r="E58" s="48"/>
      <c r="F58" s="49"/>
      <c r="G58" s="49"/>
      <c r="H58" s="48"/>
      <c r="I58" s="48"/>
      <c r="J58" s="48"/>
    </row>
    <row r="59" spans="1:10" ht="12.75">
      <c r="A59" s="48"/>
      <c r="B59" s="48"/>
      <c r="C59" s="48"/>
      <c r="D59" s="48"/>
      <c r="E59" s="48"/>
      <c r="F59" s="49"/>
      <c r="G59" s="49"/>
      <c r="H59" s="48"/>
      <c r="I59" s="48"/>
      <c r="J59" s="48"/>
    </row>
    <row r="60" spans="1:10" ht="12.75">
      <c r="A60" s="48"/>
      <c r="B60" s="48"/>
      <c r="C60" s="48"/>
      <c r="D60" s="48"/>
      <c r="E60" s="48"/>
      <c r="F60" s="49"/>
      <c r="G60" s="49"/>
      <c r="H60" s="48"/>
      <c r="I60" s="48"/>
      <c r="J60" s="48"/>
    </row>
    <row r="61" spans="1:10" ht="12.75">
      <c r="A61" s="48"/>
      <c r="B61" s="48"/>
      <c r="C61" s="48"/>
      <c r="D61" s="48"/>
      <c r="E61" s="48"/>
      <c r="F61" s="49"/>
      <c r="G61" s="49"/>
      <c r="H61" s="48"/>
      <c r="I61" s="48"/>
      <c r="J61" s="48"/>
    </row>
    <row r="62" spans="1:10" ht="12.75">
      <c r="A62" s="48"/>
      <c r="B62" s="48"/>
      <c r="C62" s="48"/>
      <c r="D62" s="48"/>
      <c r="E62" s="48"/>
      <c r="F62" s="49"/>
      <c r="G62" s="49"/>
      <c r="H62" s="48"/>
      <c r="I62" s="48"/>
      <c r="J62" s="48"/>
    </row>
    <row r="63" spans="1:10" ht="12.75">
      <c r="A63" s="48"/>
      <c r="B63" s="48"/>
      <c r="C63" s="48"/>
      <c r="D63" s="48"/>
      <c r="E63" s="48"/>
      <c r="F63" s="49"/>
      <c r="G63" s="49"/>
      <c r="H63" s="48"/>
      <c r="I63" s="48"/>
      <c r="J63" s="48"/>
    </row>
    <row r="64" spans="1:8" ht="12.75">
      <c r="A64" s="48"/>
      <c r="B64" s="48"/>
      <c r="C64" s="48"/>
      <c r="D64" s="48"/>
      <c r="E64" s="48"/>
      <c r="F64" s="49"/>
      <c r="G64" s="49"/>
      <c r="H64" s="48"/>
    </row>
    <row r="65" spans="1:8" ht="12.75">
      <c r="A65" s="48"/>
      <c r="B65" s="48"/>
      <c r="C65" s="48"/>
      <c r="D65" s="48"/>
      <c r="E65" s="48"/>
      <c r="F65" s="49"/>
      <c r="G65" s="49"/>
      <c r="H65" s="48"/>
    </row>
    <row r="66" spans="1:8" ht="12.75">
      <c r="A66" s="48"/>
      <c r="B66" s="48"/>
      <c r="C66" s="48"/>
      <c r="D66" s="48"/>
      <c r="E66" s="48"/>
      <c r="F66" s="49"/>
      <c r="G66" s="49"/>
      <c r="H66" s="48"/>
    </row>
    <row r="67" spans="1:8" ht="12.75">
      <c r="A67" s="48"/>
      <c r="B67" s="48"/>
      <c r="C67" s="48"/>
      <c r="D67" s="48"/>
      <c r="E67" s="48"/>
      <c r="F67" s="49"/>
      <c r="G67" s="49"/>
      <c r="H67" s="48"/>
    </row>
  </sheetData>
  <sheetProtection/>
  <printOptions horizontalCentered="1"/>
  <pageMargins left="0.75" right="0.75" top="1" bottom="0.75" header="0.5" footer="0.5"/>
  <pageSetup fitToHeight="1" fitToWidth="1" horizontalDpi="600" verticalDpi="600" orientation="portrait" scale="93" r:id="rId3"/>
  <headerFooter alignWithMargins="0">
    <oddHeader>&amp;C&amp;"Century Schoolbook,Bold"&amp;12DELTA NATURAL GAS COMPANY, INC.&amp;R&amp;"Century Schoolbook,Bold"SCHEDULE 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F31" sqref="F31"/>
    </sheetView>
  </sheetViews>
  <sheetFormatPr defaultColWidth="9.140625" defaultRowHeight="12.75"/>
  <cols>
    <col min="1" max="1" width="10.8515625" style="75" bestFit="1" customWidth="1"/>
    <col min="2" max="2" width="10.7109375" style="75" customWidth="1"/>
    <col min="3" max="3" width="10.421875" style="75" customWidth="1"/>
    <col min="4" max="4" width="2.7109375" style="75" customWidth="1"/>
    <col min="5" max="8" width="12.140625" style="75" customWidth="1"/>
    <col min="9" max="9" width="2.7109375" style="75" customWidth="1"/>
    <col min="10" max="10" width="13.8515625" style="75" bestFit="1" customWidth="1"/>
    <col min="11" max="16384" width="9.140625" style="75" customWidth="1"/>
  </cols>
  <sheetData>
    <row r="1" spans="1:11" ht="12.75">
      <c r="A1" s="81" t="s">
        <v>123</v>
      </c>
      <c r="B1" s="48"/>
      <c r="C1" s="54"/>
      <c r="D1" s="48"/>
      <c r="E1" s="48"/>
      <c r="F1" s="48"/>
      <c r="G1" s="48"/>
      <c r="H1" s="48"/>
      <c r="I1" s="48"/>
      <c r="J1" s="13" t="s">
        <v>124</v>
      </c>
      <c r="K1" s="48"/>
    </row>
    <row r="2" spans="1:11" ht="12.75">
      <c r="A2" s="13" t="s">
        <v>125</v>
      </c>
      <c r="B2" s="48"/>
      <c r="C2" s="54"/>
      <c r="D2" s="48"/>
      <c r="E2" s="48"/>
      <c r="F2" s="48"/>
      <c r="G2" s="48"/>
      <c r="H2" s="48"/>
      <c r="I2" s="48"/>
      <c r="J2" s="48"/>
      <c r="K2" s="48"/>
    </row>
    <row r="3" spans="1:11" ht="15">
      <c r="A3" s="196"/>
      <c r="B3" s="48"/>
      <c r="C3" s="54"/>
      <c r="D3" s="48"/>
      <c r="E3" s="48"/>
      <c r="F3" s="48"/>
      <c r="G3" s="48"/>
      <c r="H3" s="48"/>
      <c r="I3" s="48"/>
      <c r="J3" s="48"/>
      <c r="K3" s="48"/>
    </row>
    <row r="4" spans="1:11" ht="15">
      <c r="A4" s="48"/>
      <c r="B4" s="48"/>
      <c r="C4" s="197"/>
      <c r="D4" s="198"/>
      <c r="E4" s="198"/>
      <c r="F4" s="198"/>
      <c r="G4" s="198"/>
      <c r="H4" s="198"/>
      <c r="I4" s="198"/>
      <c r="J4" s="198"/>
      <c r="K4" s="48"/>
    </row>
    <row r="5" spans="1:11" ht="15">
      <c r="A5" s="48"/>
      <c r="B5" s="48"/>
      <c r="C5" s="197"/>
      <c r="D5" s="198"/>
      <c r="E5" s="198"/>
      <c r="F5" s="198"/>
      <c r="G5" s="198"/>
      <c r="H5" s="198"/>
      <c r="I5" s="198"/>
      <c r="J5" s="198"/>
      <c r="K5" s="48"/>
    </row>
    <row r="6" spans="1:11" ht="12.75">
      <c r="A6" s="48"/>
      <c r="B6" s="48"/>
      <c r="C6" s="199" t="s">
        <v>131</v>
      </c>
      <c r="D6" s="48"/>
      <c r="E6" s="200" t="s">
        <v>132</v>
      </c>
      <c r="F6" s="200" t="s">
        <v>133</v>
      </c>
      <c r="G6" s="201" t="s">
        <v>134</v>
      </c>
      <c r="H6" s="201" t="s">
        <v>135</v>
      </c>
      <c r="I6" s="48"/>
      <c r="J6" s="200" t="s">
        <v>136</v>
      </c>
      <c r="K6" s="48"/>
    </row>
    <row r="7" spans="1:11" ht="15">
      <c r="A7" s="48"/>
      <c r="B7" s="79"/>
      <c r="C7" s="202"/>
      <c r="D7" s="79"/>
      <c r="E7" s="203" t="s">
        <v>139</v>
      </c>
      <c r="F7" s="203" t="s">
        <v>143</v>
      </c>
      <c r="G7" s="203" t="s">
        <v>148</v>
      </c>
      <c r="H7" s="203" t="s">
        <v>153</v>
      </c>
      <c r="I7" s="79"/>
      <c r="J7" s="204"/>
      <c r="K7" s="48"/>
    </row>
    <row r="8" spans="1:11" ht="12.75">
      <c r="A8" s="48"/>
      <c r="B8" s="79" t="s">
        <v>127</v>
      </c>
      <c r="C8" s="202"/>
      <c r="D8" s="79"/>
      <c r="E8" s="205">
        <v>-64163</v>
      </c>
      <c r="F8" s="205">
        <v>122784</v>
      </c>
      <c r="G8" s="205">
        <v>-111568</v>
      </c>
      <c r="H8" s="205">
        <v>-323271</v>
      </c>
      <c r="I8" s="79"/>
      <c r="J8" s="79"/>
      <c r="K8" s="48"/>
    </row>
    <row r="9" spans="1:11" ht="12.75">
      <c r="A9" s="48"/>
      <c r="B9" s="79"/>
      <c r="C9" s="206" t="s">
        <v>129</v>
      </c>
      <c r="D9" s="79"/>
      <c r="E9" s="79"/>
      <c r="F9" s="79"/>
      <c r="G9" s="79"/>
      <c r="H9" s="79"/>
      <c r="I9" s="79"/>
      <c r="J9" s="79"/>
      <c r="K9" s="48"/>
    </row>
    <row r="10" spans="1:11" ht="12.75">
      <c r="A10" s="48"/>
      <c r="B10" s="79" t="s">
        <v>140</v>
      </c>
      <c r="C10" s="207">
        <v>52731</v>
      </c>
      <c r="D10" s="79"/>
      <c r="E10" s="208">
        <v>-0.0217</v>
      </c>
      <c r="F10" s="208"/>
      <c r="G10" s="208"/>
      <c r="H10" s="208"/>
      <c r="I10" s="79"/>
      <c r="J10" s="209">
        <f>ROUND(E10*C10,0)</f>
        <v>-1144</v>
      </c>
      <c r="K10" s="48"/>
    </row>
    <row r="11" spans="1:11" ht="12.75">
      <c r="A11" s="48"/>
      <c r="B11" s="210" t="s">
        <v>141</v>
      </c>
      <c r="C11" s="207">
        <v>61497</v>
      </c>
      <c r="D11" s="79"/>
      <c r="E11" s="208">
        <v>-0.0217</v>
      </c>
      <c r="F11" s="208"/>
      <c r="G11" s="208"/>
      <c r="H11" s="208"/>
      <c r="I11" s="79"/>
      <c r="J11" s="209">
        <f>ROUND(E11*C11,0)</f>
        <v>-1334</v>
      </c>
      <c r="K11" s="48"/>
    </row>
    <row r="12" spans="1:11" ht="12.75">
      <c r="A12" s="48"/>
      <c r="B12" s="79" t="s">
        <v>142</v>
      </c>
      <c r="C12" s="207">
        <v>49119</v>
      </c>
      <c r="D12" s="79"/>
      <c r="E12" s="208">
        <v>-0.0217</v>
      </c>
      <c r="F12" s="208"/>
      <c r="G12" s="208"/>
      <c r="H12" s="208"/>
      <c r="I12" s="79"/>
      <c r="J12" s="211">
        <f>ROUND(E12*C12,0)</f>
        <v>-1066</v>
      </c>
      <c r="K12" s="48"/>
    </row>
    <row r="13" spans="1:11" ht="12.75">
      <c r="A13" s="48"/>
      <c r="B13" s="79" t="s">
        <v>144</v>
      </c>
      <c r="C13" s="207">
        <v>128608</v>
      </c>
      <c r="D13" s="79"/>
      <c r="E13" s="208">
        <v>-0.0217</v>
      </c>
      <c r="F13" s="208">
        <v>0.0389</v>
      </c>
      <c r="G13" s="208"/>
      <c r="H13" s="208"/>
      <c r="I13" s="79"/>
      <c r="J13" s="211">
        <f>ROUND(E13*C13,0)</f>
        <v>-2791</v>
      </c>
      <c r="K13" s="48"/>
    </row>
    <row r="14" spans="1:11" ht="12.75">
      <c r="A14" s="48"/>
      <c r="B14" s="210" t="s">
        <v>145</v>
      </c>
      <c r="C14" s="207">
        <v>414611</v>
      </c>
      <c r="D14" s="79"/>
      <c r="E14" s="208">
        <v>-0.0217</v>
      </c>
      <c r="F14" s="208">
        <v>0.0389</v>
      </c>
      <c r="G14" s="208"/>
      <c r="H14" s="208"/>
      <c r="I14" s="79"/>
      <c r="J14" s="211">
        <f>ROUND(E14*C14,0)</f>
        <v>-8997</v>
      </c>
      <c r="K14" s="48"/>
    </row>
    <row r="15" spans="1:11" ht="12.75">
      <c r="A15" s="48"/>
      <c r="B15" s="79" t="s">
        <v>146</v>
      </c>
      <c r="C15" s="207">
        <v>515401</v>
      </c>
      <c r="D15" s="79"/>
      <c r="E15" s="208">
        <v>-0.0217</v>
      </c>
      <c r="F15" s="208">
        <v>0.0389</v>
      </c>
      <c r="G15" s="208"/>
      <c r="H15" s="208"/>
      <c r="I15" s="79"/>
      <c r="J15" s="211">
        <f aca="true" t="shared" si="0" ref="J15:J21">ROUND(E15*C15,0)</f>
        <v>-11184</v>
      </c>
      <c r="K15" s="48"/>
    </row>
    <row r="16" spans="1:11" ht="12.75">
      <c r="A16" s="48"/>
      <c r="B16" s="79" t="s">
        <v>147</v>
      </c>
      <c r="C16" s="207">
        <v>523237</v>
      </c>
      <c r="D16" s="79"/>
      <c r="E16" s="208">
        <v>-0.0217</v>
      </c>
      <c r="F16" s="208">
        <v>0.0389</v>
      </c>
      <c r="G16" s="208">
        <v>-0.0355</v>
      </c>
      <c r="H16" s="208"/>
      <c r="I16" s="79"/>
      <c r="J16" s="211">
        <f t="shared" si="0"/>
        <v>-11354</v>
      </c>
      <c r="K16" s="48"/>
    </row>
    <row r="17" spans="1:11" ht="12.75">
      <c r="A17" s="48"/>
      <c r="B17" s="210" t="s">
        <v>149</v>
      </c>
      <c r="C17" s="207">
        <v>505567</v>
      </c>
      <c r="D17" s="210"/>
      <c r="E17" s="208">
        <v>-0.0217</v>
      </c>
      <c r="F17" s="208">
        <v>0.0389</v>
      </c>
      <c r="G17" s="208">
        <v>-0.0355</v>
      </c>
      <c r="H17" s="208"/>
      <c r="I17" s="210"/>
      <c r="J17" s="211">
        <f t="shared" si="0"/>
        <v>-10971</v>
      </c>
      <c r="K17" s="48"/>
    </row>
    <row r="18" spans="1:11" ht="12.75">
      <c r="A18" s="48"/>
      <c r="B18" s="79" t="s">
        <v>150</v>
      </c>
      <c r="C18" s="207">
        <v>481144</v>
      </c>
      <c r="D18" s="79"/>
      <c r="E18" s="208">
        <v>-0.0217</v>
      </c>
      <c r="F18" s="208">
        <v>0.0389</v>
      </c>
      <c r="G18" s="208">
        <v>-0.0355</v>
      </c>
      <c r="H18" s="208"/>
      <c r="I18" s="79"/>
      <c r="J18" s="211">
        <f t="shared" si="0"/>
        <v>-10441</v>
      </c>
      <c r="K18" s="48"/>
    </row>
    <row r="19" spans="1:11" ht="12.75">
      <c r="A19" s="48"/>
      <c r="B19" s="79" t="s">
        <v>120</v>
      </c>
      <c r="C19" s="207">
        <v>167158</v>
      </c>
      <c r="D19" s="79"/>
      <c r="E19" s="208">
        <v>-0.0217</v>
      </c>
      <c r="F19" s="208">
        <v>0.0389</v>
      </c>
      <c r="G19" s="208">
        <v>-0.0355</v>
      </c>
      <c r="H19" s="208">
        <v>-0.101</v>
      </c>
      <c r="I19" s="79"/>
      <c r="J19" s="211">
        <f t="shared" si="0"/>
        <v>-3627</v>
      </c>
      <c r="K19" s="48"/>
    </row>
    <row r="20" spans="1:11" s="82" customFormat="1" ht="12.75">
      <c r="A20" s="112"/>
      <c r="B20" s="210" t="s">
        <v>121</v>
      </c>
      <c r="C20" s="207">
        <v>80544</v>
      </c>
      <c r="D20" s="210"/>
      <c r="E20" s="208">
        <v>-0.0217</v>
      </c>
      <c r="F20" s="208">
        <v>0.0389</v>
      </c>
      <c r="G20" s="208">
        <v>-0.0355</v>
      </c>
      <c r="H20" s="208">
        <v>-0.101</v>
      </c>
      <c r="I20" s="210"/>
      <c r="J20" s="211">
        <f t="shared" si="0"/>
        <v>-1748</v>
      </c>
      <c r="K20" s="112"/>
    </row>
    <row r="21" spans="1:11" ht="12.75">
      <c r="A21" s="48"/>
      <c r="B21" s="79" t="s">
        <v>122</v>
      </c>
      <c r="C21" s="206">
        <v>69400</v>
      </c>
      <c r="D21" s="79"/>
      <c r="E21" s="208">
        <v>-0.0217</v>
      </c>
      <c r="F21" s="208">
        <v>0.0389</v>
      </c>
      <c r="G21" s="208">
        <v>-0.0355</v>
      </c>
      <c r="H21" s="208">
        <v>-0.101</v>
      </c>
      <c r="I21" s="79"/>
      <c r="J21" s="212">
        <f t="shared" si="0"/>
        <v>-1506</v>
      </c>
      <c r="K21" s="48"/>
    </row>
    <row r="22" spans="1:11" ht="12.75">
      <c r="A22" s="48"/>
      <c r="B22" s="48"/>
      <c r="C22" s="207"/>
      <c r="D22" s="48"/>
      <c r="E22" s="213"/>
      <c r="F22" s="213"/>
      <c r="G22" s="213"/>
      <c r="H22" s="213"/>
      <c r="I22" s="48"/>
      <c r="J22" s="77"/>
      <c r="K22" s="48"/>
    </row>
    <row r="23" spans="1:11" ht="12.75">
      <c r="A23" s="48"/>
      <c r="B23" s="48"/>
      <c r="C23" s="54">
        <f>SUM(C10:C21)</f>
        <v>3049017</v>
      </c>
      <c r="D23" s="48"/>
      <c r="E23" s="213"/>
      <c r="F23" s="213"/>
      <c r="G23" s="213"/>
      <c r="H23" s="213"/>
      <c r="I23" s="213"/>
      <c r="J23" s="77">
        <f>SUM(J10:J22)</f>
        <v>-66163</v>
      </c>
      <c r="K23" s="48"/>
    </row>
    <row r="24" spans="1:11" ht="12.75">
      <c r="A24" s="48"/>
      <c r="B24" s="48"/>
      <c r="C24" s="54"/>
      <c r="D24" s="48"/>
      <c r="E24" s="213"/>
      <c r="F24" s="213"/>
      <c r="G24" s="213"/>
      <c r="H24" s="213"/>
      <c r="I24" s="213"/>
      <c r="J24" s="48"/>
      <c r="K24" s="48"/>
    </row>
    <row r="25" spans="1:11" ht="12.75">
      <c r="A25" s="48"/>
      <c r="B25" s="48" t="s">
        <v>128</v>
      </c>
      <c r="C25" s="54"/>
      <c r="D25" s="48"/>
      <c r="E25" s="213"/>
      <c r="F25" s="213"/>
      <c r="G25" s="213"/>
      <c r="H25" s="213"/>
      <c r="I25" s="213"/>
      <c r="J25" s="76">
        <f>V!H34</f>
        <v>-64163</v>
      </c>
      <c r="K25" s="48"/>
    </row>
    <row r="26" spans="1:11" ht="12.75">
      <c r="A26" s="48"/>
      <c r="B26" s="48"/>
      <c r="C26" s="54"/>
      <c r="D26" s="48"/>
      <c r="E26" s="213"/>
      <c r="F26" s="213"/>
      <c r="G26" s="213"/>
      <c r="H26" s="213"/>
      <c r="I26" s="213"/>
      <c r="J26" s="48"/>
      <c r="K26" s="48"/>
    </row>
    <row r="27" spans="1:11" ht="12.75">
      <c r="A27" s="48"/>
      <c r="B27" s="48" t="s">
        <v>125</v>
      </c>
      <c r="C27" s="54"/>
      <c r="D27" s="48"/>
      <c r="E27" s="213"/>
      <c r="F27" s="213"/>
      <c r="G27" s="213"/>
      <c r="H27" s="213"/>
      <c r="I27" s="213"/>
      <c r="J27" s="78">
        <f>J25-J23</f>
        <v>2000</v>
      </c>
      <c r="K27" s="48"/>
    </row>
    <row r="28" spans="1:1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</sheetData>
  <sheetProtection/>
  <printOptions/>
  <pageMargins left="0.2" right="0.2" top="0.75" bottom="0.75" header="0.3" footer="0.3"/>
  <pageSetup horizontalDpi="600" verticalDpi="600" orientation="portrait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SKO</cp:lastModifiedBy>
  <cp:lastPrinted>2019-09-24T18:38:17Z</cp:lastPrinted>
  <dcterms:created xsi:type="dcterms:W3CDTF">1998-02-24T14:52:22Z</dcterms:created>
  <dcterms:modified xsi:type="dcterms:W3CDTF">2019-09-26T19:38:59Z</dcterms:modified>
  <cp:category/>
  <cp:version/>
  <cp:contentType/>
  <cp:contentStatus/>
</cp:coreProperties>
</file>