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-19\home\Gerald.Wuetcher\GravesCountyWaterDistrict_SurchargeReport\2021\ResponseTo4thPSCStaffRequest\"/>
    </mc:Choice>
  </mc:AlternateContent>
  <xr:revisionPtr revIDLastSave="0" documentId="14_{E0D21C27-11FB-4D79-807C-54F3E9023D03}" xr6:coauthVersionLast="36" xr6:coauthVersionMax="36" xr10:uidLastSave="{00000000-0000-0000-0000-000000000000}"/>
  <bookViews>
    <workbookView xWindow="0" yWindow="0" windowWidth="19200" windowHeight="11385" activeTab="1" xr2:uid="{D3A74F70-7189-4C94-9006-69E77A144C70}"/>
  </bookViews>
  <sheets>
    <sheet name="Overall Spending" sheetId="1" r:id="rId1"/>
    <sheet name="FunctionBreakdown" sheetId="2" r:id="rId2"/>
    <sheet name="WaterLossInform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123" i="2" l="1"/>
  <c r="AV120" i="2"/>
  <c r="AV110" i="2"/>
  <c r="AV100" i="2"/>
  <c r="AV90" i="2"/>
  <c r="AV80" i="2"/>
  <c r="AS132" i="2"/>
  <c r="AR132" i="2"/>
  <c r="AQ132" i="2"/>
  <c r="AP132" i="2"/>
  <c r="AO132" i="2"/>
  <c r="AN132" i="2"/>
  <c r="AM132" i="2"/>
  <c r="AL132" i="2"/>
  <c r="AK132" i="2"/>
  <c r="AS131" i="2"/>
  <c r="AR131" i="2"/>
  <c r="AQ131" i="2"/>
  <c r="AP131" i="2"/>
  <c r="AO131" i="2"/>
  <c r="AN131" i="2"/>
  <c r="AM131" i="2"/>
  <c r="AL131" i="2"/>
  <c r="AK131" i="2"/>
  <c r="AS130" i="2"/>
  <c r="AR130" i="2"/>
  <c r="AQ130" i="2"/>
  <c r="AP130" i="2"/>
  <c r="AO130" i="2"/>
  <c r="AN130" i="2"/>
  <c r="AM130" i="2"/>
  <c r="AL130" i="2"/>
  <c r="AK130" i="2"/>
  <c r="AS129" i="2"/>
  <c r="AR129" i="2"/>
  <c r="AQ129" i="2"/>
  <c r="AP129" i="2"/>
  <c r="AO129" i="2"/>
  <c r="AN129" i="2"/>
  <c r="AM129" i="2"/>
  <c r="AL129" i="2"/>
  <c r="AK129" i="2"/>
  <c r="AS128" i="2"/>
  <c r="AR128" i="2"/>
  <c r="AQ128" i="2"/>
  <c r="AP128" i="2"/>
  <c r="AO128" i="2"/>
  <c r="AN128" i="2"/>
  <c r="AM128" i="2"/>
  <c r="AL128" i="2"/>
  <c r="AK128" i="2"/>
  <c r="AS127" i="2"/>
  <c r="AR127" i="2"/>
  <c r="AQ127" i="2"/>
  <c r="AP127" i="2"/>
  <c r="AO127" i="2"/>
  <c r="AN127" i="2"/>
  <c r="AM127" i="2"/>
  <c r="AL127" i="2"/>
  <c r="AK127" i="2"/>
  <c r="AK133" i="2" s="1"/>
  <c r="AH132" i="2"/>
  <c r="AG132" i="2"/>
  <c r="AF132" i="2"/>
  <c r="AE132" i="2"/>
  <c r="AD132" i="2"/>
  <c r="AC132" i="2"/>
  <c r="AB132" i="2"/>
  <c r="AA132" i="2"/>
  <c r="Z132" i="2"/>
  <c r="AH131" i="2"/>
  <c r="AG131" i="2"/>
  <c r="AF131" i="2"/>
  <c r="AE131" i="2"/>
  <c r="AD131" i="2"/>
  <c r="AC131" i="2"/>
  <c r="AB131" i="2"/>
  <c r="AA131" i="2"/>
  <c r="Z131" i="2"/>
  <c r="AH130" i="2"/>
  <c r="AG130" i="2"/>
  <c r="AF130" i="2"/>
  <c r="AE130" i="2"/>
  <c r="AD130" i="2"/>
  <c r="AC130" i="2"/>
  <c r="AB130" i="2"/>
  <c r="AA130" i="2"/>
  <c r="Z130" i="2"/>
  <c r="AH129" i="2"/>
  <c r="AG129" i="2"/>
  <c r="AF129" i="2"/>
  <c r="AE129" i="2"/>
  <c r="AD129" i="2"/>
  <c r="AC129" i="2"/>
  <c r="AB129" i="2"/>
  <c r="AA129" i="2"/>
  <c r="Z129" i="2"/>
  <c r="AH128" i="2"/>
  <c r="AG128" i="2"/>
  <c r="AF128" i="2"/>
  <c r="AE128" i="2"/>
  <c r="AD128" i="2"/>
  <c r="AC128" i="2"/>
  <c r="AB128" i="2"/>
  <c r="AA128" i="2"/>
  <c r="Z128" i="2"/>
  <c r="AH127" i="2"/>
  <c r="AG127" i="2"/>
  <c r="AF127" i="2"/>
  <c r="AE127" i="2"/>
  <c r="AD127" i="2"/>
  <c r="AC127" i="2"/>
  <c r="AB127" i="2"/>
  <c r="AA127" i="2"/>
  <c r="Z127" i="2"/>
  <c r="Z133" i="2" s="1"/>
  <c r="E50" i="3" l="1"/>
  <c r="E49" i="3"/>
  <c r="C49" i="3"/>
  <c r="B48" i="3"/>
  <c r="E46" i="3"/>
  <c r="E44" i="3"/>
  <c r="C44" i="3"/>
  <c r="B44" i="3"/>
  <c r="AB41" i="3"/>
  <c r="AA41" i="3"/>
  <c r="Z41" i="3"/>
  <c r="X41" i="3"/>
  <c r="W41" i="3"/>
  <c r="V41" i="3"/>
  <c r="U41" i="3"/>
  <c r="T41" i="3"/>
  <c r="S41" i="3"/>
  <c r="R41" i="3"/>
  <c r="Q41" i="3"/>
  <c r="P41" i="3"/>
  <c r="O41" i="3"/>
  <c r="N41" i="3"/>
  <c r="M41" i="3"/>
  <c r="Y41" i="3" s="1"/>
  <c r="K41" i="3"/>
  <c r="J41" i="3"/>
  <c r="I41" i="3"/>
  <c r="H41" i="3"/>
  <c r="G41" i="3"/>
  <c r="F41" i="3"/>
  <c r="E41" i="3"/>
  <c r="D41" i="3"/>
  <c r="C41" i="3"/>
  <c r="L41" i="3" s="1"/>
  <c r="B41" i="3"/>
  <c r="Y40" i="3"/>
  <c r="L40" i="3"/>
  <c r="B49" i="3" s="1"/>
  <c r="Y39" i="3"/>
  <c r="L39" i="3"/>
  <c r="Y38" i="3"/>
  <c r="L38" i="3"/>
  <c r="Y37" i="3"/>
  <c r="L37" i="3"/>
  <c r="Y36" i="3"/>
  <c r="L36" i="3"/>
  <c r="Y35" i="3"/>
  <c r="L35" i="3"/>
  <c r="AB34" i="3"/>
  <c r="AA34" i="3"/>
  <c r="Z34" i="3"/>
  <c r="X34" i="3"/>
  <c r="W34" i="3"/>
  <c r="U34" i="3"/>
  <c r="T34" i="3"/>
  <c r="S34" i="3"/>
  <c r="R34" i="3"/>
  <c r="Q34" i="3"/>
  <c r="P34" i="3"/>
  <c r="O34" i="3"/>
  <c r="N34" i="3"/>
  <c r="M34" i="3"/>
  <c r="Y34" i="3" s="1"/>
  <c r="K34" i="3"/>
  <c r="J34" i="3"/>
  <c r="I34" i="3"/>
  <c r="H34" i="3"/>
  <c r="G34" i="3"/>
  <c r="F34" i="3"/>
  <c r="E34" i="3"/>
  <c r="D34" i="3"/>
  <c r="C34" i="3"/>
  <c r="L34" i="3" s="1"/>
  <c r="B34" i="3"/>
  <c r="E48" i="3" s="1"/>
  <c r="Y33" i="3"/>
  <c r="C48" i="3" s="1"/>
  <c r="L33" i="3"/>
  <c r="Y32" i="3"/>
  <c r="L32" i="3"/>
  <c r="Y31" i="3"/>
  <c r="L31" i="3"/>
  <c r="Y30" i="3"/>
  <c r="L30" i="3"/>
  <c r="Y29" i="3"/>
  <c r="L29" i="3"/>
  <c r="Y28" i="3"/>
  <c r="L28" i="3"/>
  <c r="AB27" i="3"/>
  <c r="AA27" i="3"/>
  <c r="Z27" i="3"/>
  <c r="X27" i="3"/>
  <c r="W27" i="3"/>
  <c r="V27" i="3"/>
  <c r="U27" i="3"/>
  <c r="T27" i="3"/>
  <c r="S27" i="3"/>
  <c r="R27" i="3"/>
  <c r="Q27" i="3"/>
  <c r="P27" i="3"/>
  <c r="O27" i="3"/>
  <c r="N27" i="3"/>
  <c r="M27" i="3"/>
  <c r="Y27" i="3" s="1"/>
  <c r="K27" i="3"/>
  <c r="J27" i="3"/>
  <c r="I27" i="3"/>
  <c r="H27" i="3"/>
  <c r="G27" i="3"/>
  <c r="F27" i="3"/>
  <c r="E27" i="3"/>
  <c r="D27" i="3"/>
  <c r="C27" i="3"/>
  <c r="B27" i="3"/>
  <c r="L27" i="3" s="1"/>
  <c r="Y26" i="3"/>
  <c r="L26" i="3"/>
  <c r="Y25" i="3"/>
  <c r="L25" i="3"/>
  <c r="Y24" i="3"/>
  <c r="L24" i="3"/>
  <c r="Y23" i="3"/>
  <c r="C47" i="3" s="1"/>
  <c r="L23" i="3"/>
  <c r="B47" i="3" s="1"/>
  <c r="Y22" i="3"/>
  <c r="L22" i="3"/>
  <c r="Y21" i="3"/>
  <c r="L21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K20" i="3"/>
  <c r="J20" i="3"/>
  <c r="I20" i="3"/>
  <c r="H20" i="3"/>
  <c r="G20" i="3"/>
  <c r="F20" i="3"/>
  <c r="E20" i="3"/>
  <c r="D20" i="3"/>
  <c r="C20" i="3"/>
  <c r="B20" i="3"/>
  <c r="L20" i="3" s="1"/>
  <c r="Y19" i="3"/>
  <c r="C46" i="3" s="1"/>
  <c r="L19" i="3"/>
  <c r="B46" i="3" s="1"/>
  <c r="Y18" i="3"/>
  <c r="L18" i="3"/>
  <c r="Y17" i="3"/>
  <c r="L17" i="3"/>
  <c r="Y16" i="3"/>
  <c r="L16" i="3"/>
  <c r="Y15" i="3"/>
  <c r="L15" i="3"/>
  <c r="Y14" i="3"/>
  <c r="L14" i="3"/>
  <c r="AB13" i="3"/>
  <c r="AA13" i="3"/>
  <c r="Z13" i="3"/>
  <c r="X13" i="3"/>
  <c r="W13" i="3"/>
  <c r="V13" i="3"/>
  <c r="U13" i="3"/>
  <c r="T13" i="3"/>
  <c r="S13" i="3"/>
  <c r="R13" i="3"/>
  <c r="Q13" i="3"/>
  <c r="P13" i="3"/>
  <c r="Y13" i="3" s="1"/>
  <c r="O13" i="3"/>
  <c r="N13" i="3"/>
  <c r="M13" i="3"/>
  <c r="K13" i="3"/>
  <c r="J13" i="3"/>
  <c r="I13" i="3"/>
  <c r="H13" i="3"/>
  <c r="G13" i="3"/>
  <c r="F13" i="3"/>
  <c r="E13" i="3"/>
  <c r="D13" i="3"/>
  <c r="C13" i="3"/>
  <c r="B13" i="3"/>
  <c r="E45" i="3" s="1"/>
  <c r="Y12" i="3"/>
  <c r="C45" i="3" s="1"/>
  <c r="L12" i="3"/>
  <c r="B45" i="3" s="1"/>
  <c r="Y11" i="3"/>
  <c r="L11" i="3"/>
  <c r="Y10" i="3"/>
  <c r="L10" i="3"/>
  <c r="Y9" i="3"/>
  <c r="L9" i="3"/>
  <c r="Y8" i="3"/>
  <c r="L8" i="3"/>
  <c r="Y7" i="3"/>
  <c r="L7" i="3"/>
  <c r="AB6" i="3"/>
  <c r="AA6" i="3"/>
  <c r="Z6" i="3"/>
  <c r="X6" i="3"/>
  <c r="W6" i="3"/>
  <c r="V6" i="3"/>
  <c r="U6" i="3"/>
  <c r="T6" i="3"/>
  <c r="S6" i="3"/>
  <c r="R6" i="3"/>
  <c r="Q6" i="3"/>
  <c r="P6" i="3"/>
  <c r="O6" i="3"/>
  <c r="Y6" i="3" s="1"/>
  <c r="N6" i="3"/>
  <c r="M6" i="3"/>
  <c r="K6" i="3"/>
  <c r="J6" i="3"/>
  <c r="I6" i="3"/>
  <c r="H6" i="3"/>
  <c r="G6" i="3"/>
  <c r="F6" i="3"/>
  <c r="E6" i="3"/>
  <c r="D6" i="3"/>
  <c r="C6" i="3"/>
  <c r="B6" i="3"/>
  <c r="L6" i="3" s="1"/>
  <c r="Y5" i="3"/>
  <c r="C50" i="3" s="1"/>
  <c r="L5" i="3"/>
  <c r="B50" i="3" s="1"/>
  <c r="Y4" i="3"/>
  <c r="L4" i="3"/>
  <c r="Y3" i="3"/>
  <c r="L3" i="3"/>
  <c r="Y2" i="3"/>
  <c r="L2" i="3"/>
  <c r="E47" i="3" l="1"/>
  <c r="L13" i="3"/>
  <c r="K6" i="2" l="1"/>
  <c r="AV70" i="2"/>
  <c r="AV50" i="2"/>
  <c r="AV40" i="2"/>
  <c r="AV30" i="2"/>
  <c r="AV19" i="2"/>
  <c r="AV10" i="2"/>
  <c r="AC75" i="2"/>
  <c r="AG30" i="2"/>
  <c r="Q104" i="2" l="1"/>
  <c r="N104" i="2"/>
  <c r="Q85" i="2"/>
  <c r="N85" i="2"/>
  <c r="Q75" i="2"/>
  <c r="N54" i="2"/>
  <c r="AK35" i="2"/>
  <c r="AK40" i="2" s="1"/>
  <c r="AI34" i="2"/>
  <c r="AI35" i="2"/>
  <c r="AS123" i="2"/>
  <c r="AT119" i="2"/>
  <c r="AT118" i="2"/>
  <c r="AT117" i="2"/>
  <c r="AT116" i="2"/>
  <c r="AT115" i="2"/>
  <c r="AT114" i="2"/>
  <c r="AR110" i="2"/>
  <c r="AQ110" i="2"/>
  <c r="AP110" i="2"/>
  <c r="AN110" i="2"/>
  <c r="AL110" i="2"/>
  <c r="AK110" i="2"/>
  <c r="AT109" i="2"/>
  <c r="AT108" i="2"/>
  <c r="AO107" i="2"/>
  <c r="AM107" i="2"/>
  <c r="AT107" i="2" s="1"/>
  <c r="AO106" i="2"/>
  <c r="AO110" i="2" s="1"/>
  <c r="AM106" i="2"/>
  <c r="AT105" i="2"/>
  <c r="AO104" i="2"/>
  <c r="AM104" i="2"/>
  <c r="AR100" i="2"/>
  <c r="AQ100" i="2"/>
  <c r="AP100" i="2"/>
  <c r="AN100" i="2"/>
  <c r="AL100" i="2"/>
  <c r="AK100" i="2"/>
  <c r="AT99" i="2"/>
  <c r="AT98" i="2"/>
  <c r="AT97" i="2"/>
  <c r="AT96" i="2"/>
  <c r="AT95" i="2"/>
  <c r="AO100" i="2"/>
  <c r="AM100" i="2"/>
  <c r="AR90" i="2"/>
  <c r="AQ90" i="2"/>
  <c r="AP90" i="2"/>
  <c r="AN90" i="2"/>
  <c r="AL90" i="2"/>
  <c r="AK90" i="2"/>
  <c r="AO89" i="2"/>
  <c r="AM89" i="2"/>
  <c r="AT89" i="2" s="1"/>
  <c r="AO88" i="2"/>
  <c r="AM88" i="2"/>
  <c r="AT88" i="2" s="1"/>
  <c r="AO87" i="2"/>
  <c r="AM87" i="2"/>
  <c r="AT87" i="2" s="1"/>
  <c r="AO86" i="2"/>
  <c r="AM86" i="2"/>
  <c r="AT86" i="2" s="1"/>
  <c r="AO85" i="2"/>
  <c r="AO90" i="2" s="1"/>
  <c r="AM85" i="2"/>
  <c r="AT85" i="2" s="1"/>
  <c r="AM90" i="2"/>
  <c r="AR80" i="2"/>
  <c r="AQ80" i="2"/>
  <c r="AP80" i="2"/>
  <c r="AN80" i="2"/>
  <c r="AL80" i="2"/>
  <c r="AK80" i="2"/>
  <c r="AO78" i="2"/>
  <c r="AO80" i="2" s="1"/>
  <c r="AM78" i="2"/>
  <c r="AM80" i="2" s="1"/>
  <c r="AT77" i="2"/>
  <c r="AT76" i="2"/>
  <c r="AT75" i="2"/>
  <c r="AR70" i="2"/>
  <c r="AQ70" i="2"/>
  <c r="AP70" i="2"/>
  <c r="AN70" i="2"/>
  <c r="AL70" i="2"/>
  <c r="AK70" i="2"/>
  <c r="AT69" i="2"/>
  <c r="AT68" i="2"/>
  <c r="AT67" i="2"/>
  <c r="AT66" i="2"/>
  <c r="AO65" i="2"/>
  <c r="AO70" i="2" s="1"/>
  <c r="AM65" i="2"/>
  <c r="AT65" i="2" s="1"/>
  <c r="AM70" i="2"/>
  <c r="AR60" i="2"/>
  <c r="AQ60" i="2"/>
  <c r="AP60" i="2"/>
  <c r="AN60" i="2"/>
  <c r="AL60" i="2"/>
  <c r="AK60" i="2"/>
  <c r="AT59" i="2"/>
  <c r="AT58" i="2"/>
  <c r="AT57" i="2"/>
  <c r="AT56" i="2"/>
  <c r="AT55" i="2"/>
  <c r="AO60" i="2"/>
  <c r="AM60" i="2"/>
  <c r="AR50" i="2"/>
  <c r="AQ50" i="2"/>
  <c r="AP50" i="2"/>
  <c r="AL50" i="2"/>
  <c r="AT49" i="2"/>
  <c r="AT48" i="2"/>
  <c r="AT47" i="2"/>
  <c r="AT46" i="2"/>
  <c r="AN50" i="2"/>
  <c r="AM50" i="2"/>
  <c r="AR40" i="2"/>
  <c r="AQ40" i="2"/>
  <c r="AP40" i="2"/>
  <c r="AL40" i="2"/>
  <c r="AT39" i="2"/>
  <c r="AT38" i="2"/>
  <c r="AT37" i="2"/>
  <c r="AT36" i="2"/>
  <c r="AO35" i="2"/>
  <c r="AT34" i="2"/>
  <c r="AO34" i="2"/>
  <c r="AM34" i="2"/>
  <c r="AQ30" i="2"/>
  <c r="AP30" i="2"/>
  <c r="AN30" i="2"/>
  <c r="AL30" i="2"/>
  <c r="AK30" i="2"/>
  <c r="AT29" i="2"/>
  <c r="AT28" i="2"/>
  <c r="AT27" i="2"/>
  <c r="AT26" i="2"/>
  <c r="AT25" i="2"/>
  <c r="AO30" i="2"/>
  <c r="AM30" i="2"/>
  <c r="AR20" i="2"/>
  <c r="AQ20" i="2"/>
  <c r="AP20" i="2"/>
  <c r="AN20" i="2"/>
  <c r="AL20" i="2"/>
  <c r="AK20" i="2"/>
  <c r="AT19" i="2"/>
  <c r="AT18" i="2"/>
  <c r="AT17" i="2"/>
  <c r="AT16" i="2"/>
  <c r="AO20" i="2"/>
  <c r="AT15" i="2"/>
  <c r="AM20" i="2"/>
  <c r="AR10" i="2"/>
  <c r="AQ10" i="2"/>
  <c r="AP10" i="2"/>
  <c r="AO10" i="2"/>
  <c r="AN10" i="2"/>
  <c r="AL10" i="2"/>
  <c r="AK10" i="2"/>
  <c r="AT9" i="2"/>
  <c r="AT8" i="2"/>
  <c r="AT7" i="2"/>
  <c r="AT6" i="2"/>
  <c r="AT5" i="2"/>
  <c r="AT4" i="2"/>
  <c r="AM10" i="2"/>
  <c r="AT106" i="2" l="1"/>
  <c r="AM110" i="2"/>
  <c r="AT110" i="2" s="1"/>
  <c r="AT78" i="2"/>
  <c r="AP123" i="2"/>
  <c r="AQ123" i="2"/>
  <c r="AR123" i="2"/>
  <c r="AM35" i="2"/>
  <c r="AM40" i="2" s="1"/>
  <c r="AL123" i="2"/>
  <c r="AT45" i="2"/>
  <c r="AT10" i="2"/>
  <c r="AT20" i="2"/>
  <c r="AT30" i="2"/>
  <c r="AO40" i="2"/>
  <c r="AO123" i="2" s="1"/>
  <c r="AT60" i="2"/>
  <c r="AT70" i="2"/>
  <c r="AT80" i="2"/>
  <c r="AT90" i="2"/>
  <c r="AT100" i="2"/>
  <c r="AN40" i="2"/>
  <c r="AN123" i="2" s="1"/>
  <c r="AT120" i="2"/>
  <c r="AT24" i="2"/>
  <c r="AT54" i="2"/>
  <c r="AT74" i="2"/>
  <c r="AT94" i="2"/>
  <c r="AT35" i="2"/>
  <c r="AT44" i="2"/>
  <c r="AK50" i="2"/>
  <c r="AK123" i="2" s="1"/>
  <c r="AO50" i="2"/>
  <c r="AT50" i="2" s="1"/>
  <c r="AT14" i="2"/>
  <c r="AT64" i="2"/>
  <c r="AT84" i="2"/>
  <c r="AT104" i="2"/>
  <c r="AH123" i="2"/>
  <c r="AI119" i="2"/>
  <c r="AI118" i="2"/>
  <c r="AI117" i="2"/>
  <c r="AI116" i="2"/>
  <c r="AI115" i="2"/>
  <c r="AI114" i="2"/>
  <c r="AI120" i="2"/>
  <c r="AG110" i="2"/>
  <c r="AF110" i="2"/>
  <c r="AE110" i="2"/>
  <c r="AC110" i="2"/>
  <c r="AB110" i="2"/>
  <c r="AI110" i="2" s="1"/>
  <c r="AA110" i="2"/>
  <c r="Z110" i="2"/>
  <c r="AI109" i="2"/>
  <c r="AI108" i="2"/>
  <c r="AI107" i="2"/>
  <c r="AI106" i="2"/>
  <c r="AI105" i="2"/>
  <c r="AD110" i="2"/>
  <c r="AI104" i="2"/>
  <c r="AG100" i="2"/>
  <c r="AF100" i="2"/>
  <c r="AE100" i="2"/>
  <c r="AC100" i="2"/>
  <c r="AB100" i="2"/>
  <c r="AA100" i="2"/>
  <c r="Z100" i="2"/>
  <c r="AI99" i="2"/>
  <c r="AI98" i="2"/>
  <c r="AI97" i="2"/>
  <c r="AI96" i="2"/>
  <c r="AI95" i="2"/>
  <c r="AI94" i="2"/>
  <c r="AD100" i="2"/>
  <c r="AG90" i="2"/>
  <c r="AF90" i="2"/>
  <c r="AE90" i="2"/>
  <c r="AC90" i="2"/>
  <c r="AA90" i="2"/>
  <c r="Z90" i="2"/>
  <c r="AI89" i="2"/>
  <c r="AD89" i="2"/>
  <c r="AB89" i="2"/>
  <c r="AI88" i="2"/>
  <c r="AD88" i="2"/>
  <c r="AB88" i="2"/>
  <c r="AI87" i="2"/>
  <c r="AD87" i="2"/>
  <c r="AB87" i="2"/>
  <c r="AI86" i="2"/>
  <c r="AD86" i="2"/>
  <c r="AB86" i="2"/>
  <c r="AD85" i="2"/>
  <c r="AD90" i="2" s="1"/>
  <c r="AB85" i="2"/>
  <c r="AB90" i="2" s="1"/>
  <c r="AI84" i="2"/>
  <c r="AG80" i="2"/>
  <c r="AF80" i="2"/>
  <c r="AE80" i="2"/>
  <c r="AC80" i="2"/>
  <c r="AA80" i="2"/>
  <c r="Z80" i="2"/>
  <c r="AI79" i="2"/>
  <c r="AI78" i="2"/>
  <c r="AI77" i="2"/>
  <c r="AI76" i="2"/>
  <c r="AD75" i="2"/>
  <c r="AD80" i="2" s="1"/>
  <c r="AB75" i="2"/>
  <c r="AB80" i="2" s="1"/>
  <c r="AI74" i="2"/>
  <c r="AG70" i="2"/>
  <c r="AF70" i="2"/>
  <c r="AE70" i="2"/>
  <c r="AC70" i="2"/>
  <c r="AB70" i="2"/>
  <c r="AA70" i="2"/>
  <c r="Z70" i="2"/>
  <c r="AI69" i="2"/>
  <c r="AI68" i="2"/>
  <c r="AI67" i="2"/>
  <c r="AI66" i="2"/>
  <c r="AI65" i="2"/>
  <c r="AD70" i="2"/>
  <c r="AI64" i="2"/>
  <c r="AG60" i="2"/>
  <c r="AF60" i="2"/>
  <c r="AE60" i="2"/>
  <c r="AC60" i="2"/>
  <c r="AA60" i="2"/>
  <c r="Z60" i="2"/>
  <c r="AI59" i="2"/>
  <c r="AI58" i="2"/>
  <c r="AI57" i="2"/>
  <c r="AI56" i="2"/>
  <c r="AI55" i="2"/>
  <c r="AD54" i="2"/>
  <c r="AD60" i="2" s="1"/>
  <c r="AB54" i="2"/>
  <c r="AB60" i="2" s="1"/>
  <c r="AG50" i="2"/>
  <c r="AF50" i="2"/>
  <c r="AE50" i="2"/>
  <c r="AA50" i="2"/>
  <c r="AI49" i="2"/>
  <c r="AI48" i="2"/>
  <c r="AI47" i="2"/>
  <c r="AI46" i="2"/>
  <c r="AC45" i="2"/>
  <c r="AD45" i="2" s="1"/>
  <c r="AB45" i="2"/>
  <c r="AI45" i="2" s="1"/>
  <c r="Z50" i="2"/>
  <c r="AI44" i="2"/>
  <c r="AG40" i="2"/>
  <c r="AF40" i="2"/>
  <c r="AE40" i="2"/>
  <c r="AA40" i="2"/>
  <c r="AI39" i="2"/>
  <c r="AI38" i="2"/>
  <c r="AI37" i="2"/>
  <c r="AI36" i="2"/>
  <c r="AD40" i="2"/>
  <c r="AC40" i="2"/>
  <c r="Z40" i="2"/>
  <c r="AD34" i="2"/>
  <c r="AB34" i="2"/>
  <c r="AF30" i="2"/>
  <c r="AE30" i="2"/>
  <c r="AC30" i="2"/>
  <c r="AA30" i="2"/>
  <c r="Z30" i="2"/>
  <c r="AI29" i="2"/>
  <c r="AI28" i="2"/>
  <c r="AI27" i="2"/>
  <c r="AI26" i="2"/>
  <c r="AI25" i="2"/>
  <c r="AD24" i="2"/>
  <c r="AD30" i="2" s="1"/>
  <c r="AB24" i="2"/>
  <c r="AB30" i="2" s="1"/>
  <c r="AG20" i="2"/>
  <c r="AF20" i="2"/>
  <c r="AE20" i="2"/>
  <c r="AI19" i="2"/>
  <c r="AI18" i="2"/>
  <c r="AI17" i="2"/>
  <c r="AI16" i="2"/>
  <c r="AI15" i="2"/>
  <c r="AI14" i="2"/>
  <c r="AG10" i="2"/>
  <c r="AF10" i="2"/>
  <c r="AE10" i="2"/>
  <c r="AC10" i="2"/>
  <c r="AA10" i="2"/>
  <c r="Z10" i="2"/>
  <c r="AI9" i="2"/>
  <c r="AI8" i="2"/>
  <c r="AI7" i="2"/>
  <c r="AI6" i="2"/>
  <c r="AI5" i="2"/>
  <c r="AD4" i="2"/>
  <c r="AD10" i="2" s="1"/>
  <c r="AB4" i="2"/>
  <c r="AB10" i="2" s="1"/>
  <c r="D4" i="2"/>
  <c r="F4" i="2"/>
  <c r="K4" i="2"/>
  <c r="P4" i="2"/>
  <c r="R4" i="2"/>
  <c r="D5" i="2"/>
  <c r="F5" i="2"/>
  <c r="K5" i="2"/>
  <c r="P5" i="2"/>
  <c r="R5" i="2"/>
  <c r="D6" i="2"/>
  <c r="F6" i="2"/>
  <c r="P6" i="2"/>
  <c r="R6" i="2"/>
  <c r="D7" i="2"/>
  <c r="F7" i="2"/>
  <c r="K7" i="2"/>
  <c r="P7" i="2"/>
  <c r="R7" i="2"/>
  <c r="D8" i="2"/>
  <c r="F8" i="2"/>
  <c r="K8" i="2"/>
  <c r="P8" i="2"/>
  <c r="W8" i="2" s="1"/>
  <c r="R8" i="2"/>
  <c r="D9" i="2"/>
  <c r="F9" i="2"/>
  <c r="K9" i="2"/>
  <c r="P9" i="2"/>
  <c r="R9" i="2"/>
  <c r="S132" i="2" s="1"/>
  <c r="B10" i="2"/>
  <c r="C10" i="2"/>
  <c r="D10" i="2"/>
  <c r="E10" i="2"/>
  <c r="F10" i="2"/>
  <c r="G10" i="2"/>
  <c r="H10" i="2"/>
  <c r="I10" i="2"/>
  <c r="N10" i="2"/>
  <c r="O10" i="2"/>
  <c r="Q10" i="2"/>
  <c r="S10" i="2"/>
  <c r="T10" i="2"/>
  <c r="T123" i="2" s="1"/>
  <c r="U10" i="2"/>
  <c r="D14" i="2"/>
  <c r="K14" i="2" s="1"/>
  <c r="F14" i="2"/>
  <c r="P14" i="2"/>
  <c r="W14" i="2" s="1"/>
  <c r="R14" i="2"/>
  <c r="D15" i="2"/>
  <c r="K15" i="2" s="1"/>
  <c r="F15" i="2"/>
  <c r="P15" i="2"/>
  <c r="W15" i="2" s="1"/>
  <c r="R15" i="2"/>
  <c r="D16" i="2"/>
  <c r="F16" i="2"/>
  <c r="K16" i="2"/>
  <c r="P16" i="2"/>
  <c r="W16" i="2" s="1"/>
  <c r="R16" i="2"/>
  <c r="D17" i="2"/>
  <c r="F17" i="2"/>
  <c r="K17" i="2"/>
  <c r="P17" i="2"/>
  <c r="W17" i="2" s="1"/>
  <c r="X20" i="2" s="1"/>
  <c r="R17" i="2"/>
  <c r="D18" i="2"/>
  <c r="F18" i="2"/>
  <c r="K18" i="2"/>
  <c r="P18" i="2"/>
  <c r="W18" i="2" s="1"/>
  <c r="R18" i="2"/>
  <c r="D19" i="2"/>
  <c r="F19" i="2"/>
  <c r="K19" i="2"/>
  <c r="P19" i="2"/>
  <c r="W19" i="2" s="1"/>
  <c r="R19" i="2"/>
  <c r="B20" i="2"/>
  <c r="C20" i="2"/>
  <c r="E20" i="2"/>
  <c r="G20" i="2"/>
  <c r="H20" i="2"/>
  <c r="I20" i="2"/>
  <c r="N20" i="2"/>
  <c r="O20" i="2"/>
  <c r="P20" i="2"/>
  <c r="Q20" i="2"/>
  <c r="R20" i="2"/>
  <c r="W20" i="2" s="1"/>
  <c r="S20" i="2"/>
  <c r="T20" i="2"/>
  <c r="U20" i="2"/>
  <c r="D24" i="2"/>
  <c r="F24" i="2"/>
  <c r="P24" i="2"/>
  <c r="R24" i="2"/>
  <c r="D25" i="2"/>
  <c r="K25" i="2" s="1"/>
  <c r="F25" i="2"/>
  <c r="P25" i="2"/>
  <c r="R25" i="2"/>
  <c r="W25" i="2"/>
  <c r="D26" i="2"/>
  <c r="K26" i="2" s="1"/>
  <c r="F26" i="2"/>
  <c r="P26" i="2"/>
  <c r="R26" i="2"/>
  <c r="W26" i="2"/>
  <c r="D27" i="2"/>
  <c r="K27" i="2" s="1"/>
  <c r="F27" i="2"/>
  <c r="P27" i="2"/>
  <c r="R27" i="2"/>
  <c r="W27" i="2" s="1"/>
  <c r="D28" i="2"/>
  <c r="K28" i="2" s="1"/>
  <c r="F28" i="2"/>
  <c r="P28" i="2"/>
  <c r="R28" i="2"/>
  <c r="W28" i="2"/>
  <c r="D29" i="2"/>
  <c r="K29" i="2" s="1"/>
  <c r="F29" i="2"/>
  <c r="P29" i="2"/>
  <c r="R29" i="2"/>
  <c r="W29" i="2"/>
  <c r="B30" i="2"/>
  <c r="C30" i="2"/>
  <c r="E30" i="2"/>
  <c r="F30" i="2"/>
  <c r="G30" i="2"/>
  <c r="G123" i="2" s="1"/>
  <c r="H30" i="2"/>
  <c r="I30" i="2"/>
  <c r="N30" i="2"/>
  <c r="O30" i="2"/>
  <c r="P30" i="2"/>
  <c r="Q30" i="2"/>
  <c r="S30" i="2"/>
  <c r="T30" i="2"/>
  <c r="D34" i="2"/>
  <c r="F34" i="2"/>
  <c r="F40" i="2" s="1"/>
  <c r="P34" i="2"/>
  <c r="R34" i="2"/>
  <c r="W34" i="2"/>
  <c r="D35" i="2"/>
  <c r="F35" i="2"/>
  <c r="N35" i="2"/>
  <c r="P35" i="2"/>
  <c r="Q35" i="2"/>
  <c r="Q40" i="2" s="1"/>
  <c r="R35" i="2"/>
  <c r="W35" i="2" s="1"/>
  <c r="D36" i="2"/>
  <c r="K36" i="2" s="1"/>
  <c r="F36" i="2"/>
  <c r="P36" i="2"/>
  <c r="P40" i="2" s="1"/>
  <c r="R36" i="2"/>
  <c r="S129" i="2" s="1"/>
  <c r="W36" i="2"/>
  <c r="D37" i="2"/>
  <c r="K37" i="2" s="1"/>
  <c r="F37" i="2"/>
  <c r="P37" i="2"/>
  <c r="R37" i="2"/>
  <c r="W37" i="2"/>
  <c r="D38" i="2"/>
  <c r="K38" i="2" s="1"/>
  <c r="B131" i="2" s="1"/>
  <c r="F38" i="2"/>
  <c r="P38" i="2"/>
  <c r="R38" i="2"/>
  <c r="W38" i="2"/>
  <c r="D39" i="2"/>
  <c r="K39" i="2" s="1"/>
  <c r="F39" i="2"/>
  <c r="P39" i="2"/>
  <c r="R39" i="2"/>
  <c r="W39" i="2"/>
  <c r="B40" i="2"/>
  <c r="C40" i="2"/>
  <c r="E40" i="2"/>
  <c r="E123" i="2" s="1"/>
  <c r="G40" i="2"/>
  <c r="H40" i="2"/>
  <c r="I40" i="2"/>
  <c r="N40" i="2"/>
  <c r="O40" i="2"/>
  <c r="S40" i="2"/>
  <c r="T40" i="2"/>
  <c r="U40" i="2"/>
  <c r="U123" i="2" s="1"/>
  <c r="D44" i="2"/>
  <c r="K44" i="2" s="1"/>
  <c r="F44" i="2"/>
  <c r="P44" i="2"/>
  <c r="R44" i="2"/>
  <c r="W44" i="2"/>
  <c r="D45" i="2"/>
  <c r="K45" i="2" s="1"/>
  <c r="F45" i="2"/>
  <c r="N45" i="2"/>
  <c r="O128" i="2" s="1"/>
  <c r="P45" i="2"/>
  <c r="D46" i="2"/>
  <c r="F46" i="2"/>
  <c r="F50" i="2" s="1"/>
  <c r="K50" i="2" s="1"/>
  <c r="K46" i="2"/>
  <c r="P46" i="2"/>
  <c r="W46" i="2" s="1"/>
  <c r="R46" i="2"/>
  <c r="D47" i="2"/>
  <c r="F47" i="2"/>
  <c r="K47" i="2"/>
  <c r="P47" i="2"/>
  <c r="W47" i="2" s="1"/>
  <c r="R47" i="2"/>
  <c r="D48" i="2"/>
  <c r="F48" i="2"/>
  <c r="K48" i="2"/>
  <c r="P48" i="2"/>
  <c r="W48" i="2" s="1"/>
  <c r="R48" i="2"/>
  <c r="D49" i="2"/>
  <c r="F49" i="2"/>
  <c r="K49" i="2"/>
  <c r="P49" i="2"/>
  <c r="W49" i="2" s="1"/>
  <c r="R49" i="2"/>
  <c r="B50" i="2"/>
  <c r="C50" i="2"/>
  <c r="D50" i="2"/>
  <c r="E50" i="2"/>
  <c r="G50" i="2"/>
  <c r="H50" i="2"/>
  <c r="I50" i="2"/>
  <c r="N50" i="2"/>
  <c r="O50" i="2"/>
  <c r="S50" i="2"/>
  <c r="T50" i="2"/>
  <c r="U50" i="2"/>
  <c r="D54" i="2"/>
  <c r="F54" i="2"/>
  <c r="K54" i="2"/>
  <c r="P54" i="2"/>
  <c r="R54" i="2"/>
  <c r="D55" i="2"/>
  <c r="F55" i="2"/>
  <c r="K55" i="2"/>
  <c r="P55" i="2"/>
  <c r="W55" i="2" s="1"/>
  <c r="R55" i="2"/>
  <c r="D56" i="2"/>
  <c r="F56" i="2"/>
  <c r="K56" i="2" s="1"/>
  <c r="P56" i="2"/>
  <c r="W56" i="2" s="1"/>
  <c r="R56" i="2"/>
  <c r="D57" i="2"/>
  <c r="F57" i="2"/>
  <c r="K57" i="2" s="1"/>
  <c r="P57" i="2"/>
  <c r="W57" i="2" s="1"/>
  <c r="R57" i="2"/>
  <c r="D58" i="2"/>
  <c r="F58" i="2"/>
  <c r="K58" i="2"/>
  <c r="P58" i="2"/>
  <c r="W58" i="2" s="1"/>
  <c r="R58" i="2"/>
  <c r="D59" i="2"/>
  <c r="F59" i="2"/>
  <c r="K59" i="2"/>
  <c r="P59" i="2"/>
  <c r="W59" i="2" s="1"/>
  <c r="R59" i="2"/>
  <c r="B60" i="2"/>
  <c r="C60" i="2"/>
  <c r="D60" i="2"/>
  <c r="E60" i="2"/>
  <c r="G60" i="2"/>
  <c r="H60" i="2"/>
  <c r="I60" i="2"/>
  <c r="N60" i="2"/>
  <c r="O60" i="2"/>
  <c r="Q60" i="2"/>
  <c r="AV60" i="2" s="1"/>
  <c r="R60" i="2"/>
  <c r="S60" i="2"/>
  <c r="T60" i="2"/>
  <c r="U60" i="2"/>
  <c r="D64" i="2"/>
  <c r="F64" i="2"/>
  <c r="F70" i="2" s="1"/>
  <c r="P64" i="2"/>
  <c r="R64" i="2"/>
  <c r="D65" i="2"/>
  <c r="F65" i="2"/>
  <c r="K65" i="2"/>
  <c r="P65" i="2"/>
  <c r="R65" i="2"/>
  <c r="D66" i="2"/>
  <c r="F66" i="2"/>
  <c r="K66" i="2"/>
  <c r="P66" i="2"/>
  <c r="W66" i="2" s="1"/>
  <c r="R66" i="2"/>
  <c r="D67" i="2"/>
  <c r="F67" i="2"/>
  <c r="K67" i="2"/>
  <c r="P67" i="2"/>
  <c r="W67" i="2" s="1"/>
  <c r="R67" i="2"/>
  <c r="D68" i="2"/>
  <c r="F68" i="2"/>
  <c r="K68" i="2"/>
  <c r="P68" i="2"/>
  <c r="W68" i="2" s="1"/>
  <c r="R68" i="2"/>
  <c r="D69" i="2"/>
  <c r="F69" i="2"/>
  <c r="K69" i="2" s="1"/>
  <c r="P69" i="2"/>
  <c r="W69" i="2" s="1"/>
  <c r="R69" i="2"/>
  <c r="B70" i="2"/>
  <c r="C70" i="2"/>
  <c r="D70" i="2"/>
  <c r="E70" i="2"/>
  <c r="G70" i="2"/>
  <c r="H70" i="2"/>
  <c r="I70" i="2"/>
  <c r="K70" i="2"/>
  <c r="N70" i="2"/>
  <c r="O70" i="2"/>
  <c r="Q70" i="2"/>
  <c r="R70" i="2"/>
  <c r="S70" i="2"/>
  <c r="T70" i="2"/>
  <c r="U70" i="2"/>
  <c r="D74" i="2"/>
  <c r="F74" i="2"/>
  <c r="K74" i="2"/>
  <c r="P74" i="2"/>
  <c r="R74" i="2"/>
  <c r="D75" i="2"/>
  <c r="F75" i="2"/>
  <c r="K75" i="2"/>
  <c r="P75" i="2"/>
  <c r="R75" i="2"/>
  <c r="R80" i="2" s="1"/>
  <c r="D76" i="2"/>
  <c r="F76" i="2"/>
  <c r="K76" i="2" s="1"/>
  <c r="P76" i="2"/>
  <c r="W76" i="2" s="1"/>
  <c r="R76" i="2"/>
  <c r="D77" i="2"/>
  <c r="F77" i="2"/>
  <c r="K77" i="2" s="1"/>
  <c r="P77" i="2"/>
  <c r="W77" i="2" s="1"/>
  <c r="R77" i="2"/>
  <c r="D78" i="2"/>
  <c r="F78" i="2"/>
  <c r="K78" i="2"/>
  <c r="P78" i="2"/>
  <c r="W78" i="2" s="1"/>
  <c r="R78" i="2"/>
  <c r="D79" i="2"/>
  <c r="F79" i="2"/>
  <c r="K79" i="2"/>
  <c r="P79" i="2"/>
  <c r="W79" i="2" s="1"/>
  <c r="R79" i="2"/>
  <c r="B80" i="2"/>
  <c r="C80" i="2"/>
  <c r="D80" i="2"/>
  <c r="E80" i="2"/>
  <c r="G80" i="2"/>
  <c r="H80" i="2"/>
  <c r="I80" i="2"/>
  <c r="N80" i="2"/>
  <c r="O80" i="2"/>
  <c r="Q80" i="2"/>
  <c r="S80" i="2"/>
  <c r="S123" i="2" s="1"/>
  <c r="T80" i="2"/>
  <c r="U80" i="2"/>
  <c r="D84" i="2"/>
  <c r="F84" i="2"/>
  <c r="F90" i="2" s="1"/>
  <c r="P84" i="2"/>
  <c r="R84" i="2"/>
  <c r="D85" i="2"/>
  <c r="F85" i="2"/>
  <c r="K85" i="2"/>
  <c r="P85" i="2"/>
  <c r="R85" i="2"/>
  <c r="D86" i="2"/>
  <c r="F86" i="2"/>
  <c r="K86" i="2"/>
  <c r="P86" i="2"/>
  <c r="W86" i="2" s="1"/>
  <c r="R86" i="2"/>
  <c r="D87" i="2"/>
  <c r="F87" i="2"/>
  <c r="K87" i="2"/>
  <c r="P87" i="2"/>
  <c r="W87" i="2" s="1"/>
  <c r="R87" i="2"/>
  <c r="D88" i="2"/>
  <c r="F88" i="2"/>
  <c r="K88" i="2"/>
  <c r="P88" i="2"/>
  <c r="W88" i="2" s="1"/>
  <c r="R88" i="2"/>
  <c r="D89" i="2"/>
  <c r="F89" i="2"/>
  <c r="K89" i="2" s="1"/>
  <c r="P89" i="2"/>
  <c r="W89" i="2" s="1"/>
  <c r="R89" i="2"/>
  <c r="B90" i="2"/>
  <c r="C90" i="2"/>
  <c r="D90" i="2"/>
  <c r="E90" i="2"/>
  <c r="G90" i="2"/>
  <c r="H90" i="2"/>
  <c r="I90" i="2"/>
  <c r="K90" i="2"/>
  <c r="N90" i="2"/>
  <c r="O90" i="2"/>
  <c r="Q90" i="2"/>
  <c r="R90" i="2"/>
  <c r="S90" i="2"/>
  <c r="T90" i="2"/>
  <c r="U90" i="2"/>
  <c r="D94" i="2"/>
  <c r="F94" i="2"/>
  <c r="K94" i="2"/>
  <c r="P94" i="2"/>
  <c r="R94" i="2"/>
  <c r="D95" i="2"/>
  <c r="F95" i="2"/>
  <c r="K95" i="2"/>
  <c r="P95" i="2"/>
  <c r="W95" i="2" s="1"/>
  <c r="R95" i="2"/>
  <c r="D96" i="2"/>
  <c r="F96" i="2"/>
  <c r="K96" i="2" s="1"/>
  <c r="P96" i="2"/>
  <c r="W96" i="2" s="1"/>
  <c r="R96" i="2"/>
  <c r="D97" i="2"/>
  <c r="F97" i="2"/>
  <c r="K97" i="2" s="1"/>
  <c r="P97" i="2"/>
  <c r="W97" i="2" s="1"/>
  <c r="R97" i="2"/>
  <c r="D98" i="2"/>
  <c r="F98" i="2"/>
  <c r="K98" i="2"/>
  <c r="P98" i="2"/>
  <c r="W98" i="2" s="1"/>
  <c r="R98" i="2"/>
  <c r="D99" i="2"/>
  <c r="F99" i="2"/>
  <c r="K99" i="2"/>
  <c r="P99" i="2"/>
  <c r="W99" i="2" s="1"/>
  <c r="R99" i="2"/>
  <c r="B100" i="2"/>
  <c r="C100" i="2"/>
  <c r="D100" i="2"/>
  <c r="E100" i="2"/>
  <c r="G100" i="2"/>
  <c r="H100" i="2"/>
  <c r="I100" i="2"/>
  <c r="N100" i="2"/>
  <c r="O100" i="2"/>
  <c r="Q100" i="2"/>
  <c r="R100" i="2"/>
  <c r="S100" i="2"/>
  <c r="T100" i="2"/>
  <c r="U100" i="2"/>
  <c r="D104" i="2"/>
  <c r="F104" i="2"/>
  <c r="F110" i="2" s="1"/>
  <c r="P104" i="2"/>
  <c r="R104" i="2"/>
  <c r="D105" i="2"/>
  <c r="F105" i="2"/>
  <c r="K105" i="2"/>
  <c r="P105" i="2"/>
  <c r="W105" i="2" s="1"/>
  <c r="R105" i="2"/>
  <c r="D106" i="2"/>
  <c r="F106" i="2"/>
  <c r="K106" i="2"/>
  <c r="P106" i="2"/>
  <c r="R106" i="2"/>
  <c r="R110" i="2" s="1"/>
  <c r="D107" i="2"/>
  <c r="F107" i="2"/>
  <c r="K107" i="2"/>
  <c r="P107" i="2"/>
  <c r="W107" i="2" s="1"/>
  <c r="R107" i="2"/>
  <c r="D108" i="2"/>
  <c r="F108" i="2"/>
  <c r="K108" i="2"/>
  <c r="P108" i="2"/>
  <c r="W108" i="2" s="1"/>
  <c r="R108" i="2"/>
  <c r="D109" i="2"/>
  <c r="F109" i="2"/>
  <c r="K109" i="2" s="1"/>
  <c r="P109" i="2"/>
  <c r="W109" i="2" s="1"/>
  <c r="R109" i="2"/>
  <c r="B110" i="2"/>
  <c r="C110" i="2"/>
  <c r="D110" i="2"/>
  <c r="E110" i="2"/>
  <c r="G110" i="2"/>
  <c r="H110" i="2"/>
  <c r="I110" i="2"/>
  <c r="K110" i="2"/>
  <c r="N110" i="2"/>
  <c r="O110" i="2"/>
  <c r="Q110" i="2"/>
  <c r="S110" i="2"/>
  <c r="T110" i="2"/>
  <c r="U110" i="2"/>
  <c r="D114" i="2"/>
  <c r="F114" i="2"/>
  <c r="K114" i="2"/>
  <c r="P114" i="2"/>
  <c r="W114" i="2" s="1"/>
  <c r="R114" i="2"/>
  <c r="R120" i="2" s="1"/>
  <c r="D115" i="2"/>
  <c r="F115" i="2"/>
  <c r="K115" i="2"/>
  <c r="P115" i="2"/>
  <c r="W115" i="2" s="1"/>
  <c r="R115" i="2"/>
  <c r="D116" i="2"/>
  <c r="F116" i="2"/>
  <c r="K116" i="2" s="1"/>
  <c r="P116" i="2"/>
  <c r="W116" i="2" s="1"/>
  <c r="R116" i="2"/>
  <c r="D117" i="2"/>
  <c r="F117" i="2"/>
  <c r="K117" i="2" s="1"/>
  <c r="P117" i="2"/>
  <c r="W117" i="2" s="1"/>
  <c r="R117" i="2"/>
  <c r="D118" i="2"/>
  <c r="F118" i="2"/>
  <c r="K118" i="2"/>
  <c r="P118" i="2"/>
  <c r="W118" i="2" s="1"/>
  <c r="R118" i="2"/>
  <c r="D119" i="2"/>
  <c r="F119" i="2"/>
  <c r="K119" i="2"/>
  <c r="P119" i="2"/>
  <c r="W119" i="2" s="1"/>
  <c r="R119" i="2"/>
  <c r="B120" i="2"/>
  <c r="D120" i="2"/>
  <c r="E120" i="2"/>
  <c r="G120" i="2"/>
  <c r="H120" i="2"/>
  <c r="I120" i="2"/>
  <c r="N120" i="2"/>
  <c r="Q120" i="2"/>
  <c r="S120" i="2"/>
  <c r="T120" i="2"/>
  <c r="U120" i="2"/>
  <c r="J123" i="2"/>
  <c r="V123" i="2"/>
  <c r="O127" i="2"/>
  <c r="P127" i="2"/>
  <c r="R127" i="2"/>
  <c r="T127" i="2"/>
  <c r="U127" i="2"/>
  <c r="V127" i="2"/>
  <c r="P128" i="2"/>
  <c r="T128" i="2"/>
  <c r="U128" i="2"/>
  <c r="V128" i="2"/>
  <c r="O129" i="2"/>
  <c r="P129" i="2"/>
  <c r="R129" i="2"/>
  <c r="T129" i="2"/>
  <c r="U129" i="2"/>
  <c r="V129" i="2"/>
  <c r="O130" i="2"/>
  <c r="P130" i="2"/>
  <c r="R130" i="2"/>
  <c r="T130" i="2"/>
  <c r="U130" i="2"/>
  <c r="V130" i="2"/>
  <c r="O131" i="2"/>
  <c r="P131" i="2"/>
  <c r="R131" i="2"/>
  <c r="T131" i="2"/>
  <c r="U131" i="2"/>
  <c r="V131" i="2"/>
  <c r="O132" i="2"/>
  <c r="P132" i="2"/>
  <c r="Q132" i="2"/>
  <c r="R132" i="2"/>
  <c r="T132" i="2"/>
  <c r="U132" i="2"/>
  <c r="V132" i="2"/>
  <c r="K10" i="2" l="1"/>
  <c r="W106" i="2"/>
  <c r="AI100" i="2"/>
  <c r="W85" i="2"/>
  <c r="Q128" i="2"/>
  <c r="AI85" i="2"/>
  <c r="S131" i="2"/>
  <c r="AI75" i="2"/>
  <c r="W75" i="2"/>
  <c r="AI80" i="2"/>
  <c r="W65" i="2"/>
  <c r="AI70" i="2"/>
  <c r="AG123" i="2"/>
  <c r="AI54" i="2"/>
  <c r="AF123" i="2"/>
  <c r="AA123" i="2"/>
  <c r="AI30" i="2"/>
  <c r="W24" i="2"/>
  <c r="S127" i="2"/>
  <c r="AI24" i="2"/>
  <c r="AT40" i="2"/>
  <c r="AT123" i="2" s="1"/>
  <c r="AM123" i="2"/>
  <c r="AI4" i="2"/>
  <c r="O123" i="2"/>
  <c r="AE123" i="2"/>
  <c r="Z123" i="2"/>
  <c r="AI60" i="2"/>
  <c r="AD50" i="2"/>
  <c r="AD123" i="2" s="1"/>
  <c r="AI20" i="2"/>
  <c r="AI90" i="2"/>
  <c r="AB40" i="2"/>
  <c r="AI40" i="2" s="1"/>
  <c r="AC50" i="2"/>
  <c r="AC123" i="2" s="1"/>
  <c r="AB50" i="2"/>
  <c r="AI10" i="2"/>
  <c r="N123" i="2"/>
  <c r="B129" i="2"/>
  <c r="K100" i="2"/>
  <c r="W40" i="2"/>
  <c r="B132" i="2"/>
  <c r="L20" i="2"/>
  <c r="B130" i="2"/>
  <c r="P120" i="2"/>
  <c r="W120" i="2" s="1"/>
  <c r="W54" i="2"/>
  <c r="P60" i="2"/>
  <c r="W60" i="2" s="1"/>
  <c r="K24" i="2"/>
  <c r="B127" i="2" s="1"/>
  <c r="D30" i="2"/>
  <c r="K30" i="2" s="1"/>
  <c r="B123" i="2"/>
  <c r="N131" i="2"/>
  <c r="F120" i="2"/>
  <c r="K120" i="2" s="1"/>
  <c r="W94" i="2"/>
  <c r="P100" i="2"/>
  <c r="W100" i="2" s="1"/>
  <c r="R40" i="2"/>
  <c r="W9" i="2"/>
  <c r="N132" i="2" s="1"/>
  <c r="F100" i="2"/>
  <c r="F60" i="2"/>
  <c r="K60" i="2" s="1"/>
  <c r="R30" i="2"/>
  <c r="W30" i="2" s="1"/>
  <c r="Q131" i="2"/>
  <c r="W104" i="2"/>
  <c r="P110" i="2"/>
  <c r="W110" i="2" s="1"/>
  <c r="W84" i="2"/>
  <c r="P90" i="2"/>
  <c r="W90" i="2" s="1"/>
  <c r="W64" i="2"/>
  <c r="P70" i="2"/>
  <c r="W70" i="2" s="1"/>
  <c r="P50" i="2"/>
  <c r="D40" i="2"/>
  <c r="K40" i="2" s="1"/>
  <c r="K34" i="2"/>
  <c r="D20" i="2"/>
  <c r="R10" i="2"/>
  <c r="Q129" i="2"/>
  <c r="W6" i="2"/>
  <c r="I123" i="2"/>
  <c r="Q130" i="2"/>
  <c r="W74" i="2"/>
  <c r="P80" i="2"/>
  <c r="W80" i="2" s="1"/>
  <c r="H123" i="2"/>
  <c r="L10" i="2"/>
  <c r="P10" i="2"/>
  <c r="W4" i="2"/>
  <c r="Q127" i="2"/>
  <c r="F80" i="2"/>
  <c r="K80" i="2" s="1"/>
  <c r="Q50" i="2"/>
  <c r="Q123" i="2" s="1"/>
  <c r="R45" i="2"/>
  <c r="R50" i="2" s="1"/>
  <c r="W5" i="2"/>
  <c r="S130" i="2"/>
  <c r="R128" i="2"/>
  <c r="K104" i="2"/>
  <c r="K84" i="2"/>
  <c r="K64" i="2"/>
  <c r="K35" i="2"/>
  <c r="B128" i="2" s="1"/>
  <c r="C123" i="2"/>
  <c r="F20" i="2"/>
  <c r="W7" i="2"/>
  <c r="N130" i="2" s="1"/>
  <c r="C6" i="1"/>
  <c r="C7" i="1"/>
  <c r="C8" i="1"/>
  <c r="C9" i="1"/>
  <c r="C10" i="1"/>
  <c r="C11" i="1"/>
  <c r="C12" i="1"/>
  <c r="C13" i="1"/>
  <c r="C14" i="1"/>
  <c r="C15" i="1"/>
  <c r="C16" i="1"/>
  <c r="C5" i="1"/>
  <c r="K19" i="1"/>
  <c r="J19" i="1"/>
  <c r="I19" i="1"/>
  <c r="H19" i="1"/>
  <c r="G19" i="1"/>
  <c r="D19" i="1"/>
  <c r="B19" i="1"/>
  <c r="L16" i="1"/>
  <c r="E16" i="1"/>
  <c r="E15" i="1"/>
  <c r="F15" i="1"/>
  <c r="E14" i="1"/>
  <c r="F14" i="1"/>
  <c r="L14" i="1" s="1"/>
  <c r="E13" i="1"/>
  <c r="F13" i="1"/>
  <c r="E12" i="1"/>
  <c r="F12" i="1"/>
  <c r="L12" i="1" s="1"/>
  <c r="E11" i="1"/>
  <c r="F11" i="1"/>
  <c r="E10" i="1"/>
  <c r="F10" i="1"/>
  <c r="L10" i="1" s="1"/>
  <c r="E9" i="1"/>
  <c r="F9" i="1"/>
  <c r="E8" i="1"/>
  <c r="F8" i="1"/>
  <c r="F7" i="1"/>
  <c r="F6" i="1"/>
  <c r="E5" i="1"/>
  <c r="F5" i="1"/>
  <c r="B133" i="2" l="1"/>
  <c r="N129" i="2"/>
  <c r="W50" i="2"/>
  <c r="S128" i="2"/>
  <c r="W45" i="2"/>
  <c r="R123" i="2"/>
  <c r="AI50" i="2"/>
  <c r="AI123" i="2" s="1"/>
  <c r="AB123" i="2"/>
  <c r="F123" i="2"/>
  <c r="X10" i="2"/>
  <c r="N127" i="2"/>
  <c r="K20" i="2"/>
  <c r="K123" i="2" s="1"/>
  <c r="N128" i="2"/>
  <c r="W10" i="2"/>
  <c r="P123" i="2"/>
  <c r="D123" i="2"/>
  <c r="C19" i="1"/>
  <c r="L11" i="1"/>
  <c r="L9" i="1"/>
  <c r="L6" i="1"/>
  <c r="L7" i="1"/>
  <c r="L13" i="1"/>
  <c r="F19" i="1"/>
  <c r="L19" i="1" s="1"/>
  <c r="L8" i="1"/>
  <c r="E19" i="1"/>
  <c r="L5" i="1"/>
  <c r="L15" i="1"/>
  <c r="W123" i="2" l="1"/>
  <c r="N133" i="2"/>
</calcChain>
</file>

<file path=xl/sharedStrings.xml><?xml version="1.0" encoding="utf-8"?>
<sst xmlns="http://schemas.openxmlformats.org/spreadsheetml/2006/main" count="572" uniqueCount="42">
  <si>
    <t xml:space="preserve"> Materials</t>
  </si>
  <si>
    <t>Miles</t>
  </si>
  <si>
    <t>Equipment</t>
  </si>
  <si>
    <t>Year 2</t>
  </si>
  <si>
    <t>Cost
Regular Hrs</t>
  </si>
  <si>
    <t>Cost
OT hrs</t>
  </si>
  <si>
    <t>Month</t>
  </si>
  <si>
    <t xml:space="preserve"> Regular
Hrs</t>
  </si>
  <si>
    <t>Total
Labor</t>
  </si>
  <si>
    <t>OT
Hours</t>
  </si>
  <si>
    <t xml:space="preserve">Mileage
Cost </t>
  </si>
  <si>
    <t>Total</t>
  </si>
  <si>
    <t>Hydro
Excavator</t>
  </si>
  <si>
    <t>Monthly
Total</t>
  </si>
  <si>
    <t>Hardeman</t>
  </si>
  <si>
    <t>Fancy Farm</t>
  </si>
  <si>
    <t>Sedalia</t>
  </si>
  <si>
    <t>Hickory</t>
  </si>
  <si>
    <t>Consumer</t>
  </si>
  <si>
    <t>South Graves</t>
  </si>
  <si>
    <t>Area</t>
  </si>
  <si>
    <t>TOTALS</t>
  </si>
  <si>
    <t xml:space="preserve">Total </t>
  </si>
  <si>
    <t>Trachoe</t>
  </si>
  <si>
    <t>Other 
Materials</t>
  </si>
  <si>
    <t>Material</t>
  </si>
  <si>
    <t>Mileage 
Cost</t>
  </si>
  <si>
    <t>Labor Cost</t>
  </si>
  <si>
    <t>OT Hrs</t>
  </si>
  <si>
    <t>Reg Hrs</t>
  </si>
  <si>
    <t xml:space="preserve"> Feb-21</t>
  </si>
  <si>
    <t>OVERALL</t>
  </si>
  <si>
    <t>LEAK DETECTION</t>
  </si>
  <si>
    <t>DMA</t>
  </si>
  <si>
    <t>LEAK REPAIR</t>
  </si>
  <si>
    <t>Consumers</t>
  </si>
  <si>
    <t>Year 1</t>
  </si>
  <si>
    <t>Water Produced &amp; Purchased</t>
  </si>
  <si>
    <t>Water Sales</t>
  </si>
  <si>
    <t>Other Water Used</t>
  </si>
  <si>
    <t>Total Water Loss</t>
  </si>
  <si>
    <t>Water Loss Percentaage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</si>
</sst>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2" fontId="4" fillId="0" borderId="0" xfId="0" applyNumberFormat="1" applyFont="1"/>
    <xf numFmtId="44" fontId="4" fillId="0" borderId="0" xfId="1" applyFont="1"/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2" fontId="4" fillId="0" borderId="0" xfId="1" applyNumberFormat="1" applyFont="1"/>
    <xf numFmtId="2" fontId="4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right" vertical="center" indent="2"/>
    </xf>
    <xf numFmtId="164" fontId="4" fillId="0" borderId="0" xfId="1" applyNumberFormat="1" applyFont="1"/>
    <xf numFmtId="44" fontId="4" fillId="0" borderId="0" xfId="1" applyNumberFormat="1" applyFont="1"/>
    <xf numFmtId="44" fontId="5" fillId="0" borderId="0" xfId="1" applyFont="1"/>
    <xf numFmtId="2" fontId="5" fillId="0" borderId="0" xfId="1" applyNumberFormat="1" applyFont="1" applyAlignment="1">
      <alignment horizontal="left" indent="1"/>
    </xf>
    <xf numFmtId="2" fontId="5" fillId="0" borderId="0" xfId="1" applyNumberFormat="1" applyFont="1"/>
    <xf numFmtId="17" fontId="4" fillId="0" borderId="0" xfId="0" applyNumberFormat="1" applyFont="1"/>
    <xf numFmtId="44" fontId="0" fillId="0" borderId="0" xfId="0" applyNumberFormat="1"/>
    <xf numFmtId="44" fontId="0" fillId="0" borderId="0" xfId="1" applyFont="1"/>
    <xf numFmtId="0" fontId="6" fillId="0" borderId="0" xfId="0" applyFon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6" fillId="0" borderId="0" xfId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" fontId="0" fillId="0" borderId="0" xfId="0" applyNumberFormat="1"/>
    <xf numFmtId="17" fontId="6" fillId="0" borderId="0" xfId="0" applyNumberFormat="1" applyFont="1"/>
    <xf numFmtId="17" fontId="6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 vertical="center"/>
    </xf>
    <xf numFmtId="165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03DAC-9668-46FF-A948-D161DE94362C}">
  <dimension ref="A1:N19"/>
  <sheetViews>
    <sheetView workbookViewId="0">
      <selection activeCell="K20" sqref="K20"/>
    </sheetView>
  </sheetViews>
  <sheetFormatPr defaultRowHeight="15" x14ac:dyDescent="0.25"/>
  <cols>
    <col min="2" max="2" width="12.7109375" customWidth="1"/>
    <col min="3" max="3" width="14.42578125" customWidth="1"/>
    <col min="4" max="4" width="9.140625" customWidth="1"/>
    <col min="5" max="5" width="11.42578125" customWidth="1"/>
    <col min="6" max="6" width="12.85546875" customWidth="1"/>
    <col min="7" max="7" width="12.7109375" bestFit="1" customWidth="1"/>
    <col min="8" max="8" width="9.5703125" bestFit="1" customWidth="1"/>
    <col min="9" max="9" width="11.5703125" bestFit="1" customWidth="1"/>
    <col min="10" max="10" width="9.85546875" bestFit="1" customWidth="1"/>
    <col min="11" max="11" width="12.7109375" bestFit="1" customWidth="1"/>
    <col min="12" max="12" width="14" bestFit="1" customWidth="1"/>
  </cols>
  <sheetData>
    <row r="1" spans="1:14" ht="15.75" x14ac:dyDescent="0.25">
      <c r="A1" s="3" t="s">
        <v>3</v>
      </c>
      <c r="B1" s="3"/>
      <c r="C1" s="3"/>
      <c r="D1" s="3"/>
      <c r="E1" s="3"/>
      <c r="F1" s="3"/>
      <c r="G1" s="3"/>
      <c r="H1" s="4"/>
      <c r="I1" s="3"/>
      <c r="J1" s="3"/>
      <c r="K1" s="3"/>
      <c r="L1" s="5"/>
      <c r="M1" s="1"/>
      <c r="N1" s="1"/>
    </row>
    <row r="2" spans="1:14" ht="15.75" x14ac:dyDescent="0.25">
      <c r="A2" s="3"/>
      <c r="B2" s="3"/>
      <c r="C2" s="3"/>
      <c r="D2" s="3"/>
      <c r="E2" s="3"/>
      <c r="F2" s="3"/>
      <c r="G2" s="3"/>
      <c r="H2" s="4"/>
      <c r="I2" s="3"/>
      <c r="J2" s="3"/>
      <c r="K2" s="3"/>
      <c r="L2" s="5"/>
      <c r="M2" s="1"/>
      <c r="N2" s="1"/>
    </row>
    <row r="3" spans="1:14" ht="25.5" x14ac:dyDescent="0.25">
      <c r="A3" s="6" t="s">
        <v>6</v>
      </c>
      <c r="B3" s="7" t="s">
        <v>7</v>
      </c>
      <c r="C3" s="7" t="s">
        <v>4</v>
      </c>
      <c r="D3" s="7" t="s">
        <v>9</v>
      </c>
      <c r="E3" s="7" t="s">
        <v>5</v>
      </c>
      <c r="F3" s="8" t="s">
        <v>8</v>
      </c>
      <c r="G3" s="9" t="s">
        <v>0</v>
      </c>
      <c r="H3" s="10" t="s">
        <v>1</v>
      </c>
      <c r="I3" s="7" t="s">
        <v>10</v>
      </c>
      <c r="J3" s="9" t="s">
        <v>2</v>
      </c>
      <c r="K3" s="7" t="s">
        <v>12</v>
      </c>
      <c r="L3" s="7" t="s">
        <v>13</v>
      </c>
      <c r="M3" s="2"/>
      <c r="N3" s="1"/>
    </row>
    <row r="4" spans="1:14" ht="15.75" x14ac:dyDescent="0.25">
      <c r="A4" s="3"/>
      <c r="B4" s="5"/>
      <c r="C4" s="5"/>
      <c r="D4" s="5"/>
      <c r="E4" s="5"/>
      <c r="F4" s="3"/>
      <c r="G4" s="5"/>
      <c r="H4" s="11"/>
      <c r="I4" s="5"/>
      <c r="J4" s="5"/>
      <c r="K4" s="5"/>
      <c r="L4" s="5"/>
      <c r="M4" s="1"/>
      <c r="N4" s="1"/>
    </row>
    <row r="5" spans="1:14" ht="15.75" x14ac:dyDescent="0.25">
      <c r="A5" s="19">
        <v>44105</v>
      </c>
      <c r="B5" s="12">
        <v>189</v>
      </c>
      <c r="C5" s="5">
        <f>B5*40</f>
        <v>7560</v>
      </c>
      <c r="D5" s="13">
        <v>14</v>
      </c>
      <c r="E5" s="5">
        <f>D5*60</f>
        <v>840</v>
      </c>
      <c r="F5" s="5">
        <f>(B5*40)+(D5*60)</f>
        <v>8400</v>
      </c>
      <c r="G5" s="5">
        <v>6269.69</v>
      </c>
      <c r="H5" s="11">
        <v>1162</v>
      </c>
      <c r="I5" s="14">
        <v>668.15</v>
      </c>
      <c r="J5" s="5">
        <v>300</v>
      </c>
      <c r="K5" s="5">
        <v>6510.39</v>
      </c>
      <c r="L5" s="5">
        <f>SUM(F5+G5+I5+J5+K5)</f>
        <v>22148.23</v>
      </c>
      <c r="M5" s="1"/>
      <c r="N5" s="1"/>
    </row>
    <row r="6" spans="1:14" ht="15.75" x14ac:dyDescent="0.25">
      <c r="A6" s="19">
        <v>44136</v>
      </c>
      <c r="B6" s="12">
        <v>110</v>
      </c>
      <c r="C6" s="5">
        <f t="shared" ref="C6:C16" si="0">B6*40</f>
        <v>4400</v>
      </c>
      <c r="D6" s="13">
        <v>2</v>
      </c>
      <c r="E6" s="5">
        <v>120</v>
      </c>
      <c r="F6" s="5">
        <f>4400+120</f>
        <v>4520</v>
      </c>
      <c r="G6" s="5">
        <v>10000</v>
      </c>
      <c r="H6" s="11">
        <v>730</v>
      </c>
      <c r="I6" s="15">
        <v>419.75</v>
      </c>
      <c r="J6" s="5"/>
      <c r="K6" s="5">
        <v>6510.39</v>
      </c>
      <c r="L6" s="5">
        <f>SUM(F6+G6+I6+J6+K6)</f>
        <v>21450.14</v>
      </c>
      <c r="M6" s="1"/>
      <c r="N6" s="1"/>
    </row>
    <row r="7" spans="1:14" ht="15.75" x14ac:dyDescent="0.25">
      <c r="A7" s="19">
        <v>44166</v>
      </c>
      <c r="B7" s="12">
        <v>220</v>
      </c>
      <c r="C7" s="5">
        <f t="shared" si="0"/>
        <v>8800</v>
      </c>
      <c r="D7" s="13">
        <v>2</v>
      </c>
      <c r="E7" s="5">
        <v>120</v>
      </c>
      <c r="F7" s="5">
        <f>8800+120</f>
        <v>8920</v>
      </c>
      <c r="G7" s="5">
        <v>10221.200000000001</v>
      </c>
      <c r="H7" s="11">
        <v>1269</v>
      </c>
      <c r="I7" s="15">
        <v>729.68</v>
      </c>
      <c r="J7" s="5">
        <v>100</v>
      </c>
      <c r="K7" s="5">
        <v>6510.39</v>
      </c>
      <c r="L7" s="5">
        <f>SUM(F7+G7+I7+J7+K7)</f>
        <v>26481.27</v>
      </c>
      <c r="M7" s="1"/>
      <c r="N7" s="1"/>
    </row>
    <row r="8" spans="1:14" ht="15.75" x14ac:dyDescent="0.25">
      <c r="A8" s="19">
        <v>44197</v>
      </c>
      <c r="B8" s="12">
        <v>178</v>
      </c>
      <c r="C8" s="5">
        <f t="shared" si="0"/>
        <v>7120</v>
      </c>
      <c r="D8" s="13">
        <v>0</v>
      </c>
      <c r="E8" s="5">
        <f>SUM(D8*60)</f>
        <v>0</v>
      </c>
      <c r="F8" s="5">
        <f>7120</f>
        <v>7120</v>
      </c>
      <c r="G8" s="5">
        <v>6685.58</v>
      </c>
      <c r="H8" s="11">
        <v>732</v>
      </c>
      <c r="I8" s="15">
        <v>420.9</v>
      </c>
      <c r="J8" s="5"/>
      <c r="K8" s="5">
        <v>6510.39</v>
      </c>
      <c r="L8" s="5">
        <f>SUM(F8+G8+I8+J8+K8+E8)</f>
        <v>20736.87</v>
      </c>
      <c r="M8" s="1"/>
      <c r="N8" s="1"/>
    </row>
    <row r="9" spans="1:14" ht="15.75" x14ac:dyDescent="0.25">
      <c r="A9" s="19">
        <v>44228</v>
      </c>
      <c r="B9" s="12">
        <v>214</v>
      </c>
      <c r="C9" s="5">
        <f t="shared" si="0"/>
        <v>8560</v>
      </c>
      <c r="D9" s="13">
        <v>13</v>
      </c>
      <c r="E9" s="5">
        <f t="shared" ref="E9:E16" si="1">SUM(D9*60)</f>
        <v>780</v>
      </c>
      <c r="F9" s="5">
        <f>8560+780</f>
        <v>9340</v>
      </c>
      <c r="G9" s="5">
        <v>8306.02</v>
      </c>
      <c r="H9" s="11">
        <v>858</v>
      </c>
      <c r="I9" s="15">
        <v>493.35</v>
      </c>
      <c r="J9" s="5"/>
      <c r="K9" s="5">
        <v>6510.39</v>
      </c>
      <c r="L9" s="5">
        <f t="shared" ref="L9:L16" si="2">SUM(F9+G9+I9+J9+K9)</f>
        <v>24649.759999999998</v>
      </c>
      <c r="M9" s="1"/>
      <c r="N9" s="1"/>
    </row>
    <row r="10" spans="1:14" ht="15.75" x14ac:dyDescent="0.25">
      <c r="A10" s="19">
        <v>44256</v>
      </c>
      <c r="B10" s="12">
        <v>206</v>
      </c>
      <c r="C10" s="5">
        <f t="shared" si="0"/>
        <v>8240</v>
      </c>
      <c r="D10" s="13">
        <v>3</v>
      </c>
      <c r="E10" s="5">
        <f t="shared" si="1"/>
        <v>180</v>
      </c>
      <c r="F10" s="5">
        <f>8240+180</f>
        <v>8420</v>
      </c>
      <c r="G10" s="5">
        <v>492.21</v>
      </c>
      <c r="H10" s="11">
        <v>1092</v>
      </c>
      <c r="I10" s="15">
        <v>611.52</v>
      </c>
      <c r="J10" s="5"/>
      <c r="K10" s="5">
        <v>6510.39</v>
      </c>
      <c r="L10" s="5">
        <f t="shared" si="2"/>
        <v>16034.119999999999</v>
      </c>
      <c r="M10" s="1"/>
      <c r="N10" s="1"/>
    </row>
    <row r="11" spans="1:14" ht="15.75" x14ac:dyDescent="0.25">
      <c r="A11" s="19">
        <v>44287</v>
      </c>
      <c r="B11" s="12">
        <v>202</v>
      </c>
      <c r="C11" s="5">
        <f t="shared" si="0"/>
        <v>8080</v>
      </c>
      <c r="D11" s="13">
        <v>4</v>
      </c>
      <c r="E11" s="5">
        <f t="shared" si="1"/>
        <v>240</v>
      </c>
      <c r="F11" s="5">
        <f>8080+240</f>
        <v>8320</v>
      </c>
      <c r="G11" s="5">
        <v>78.62</v>
      </c>
      <c r="H11" s="11">
        <v>773</v>
      </c>
      <c r="I11" s="15">
        <v>432.88</v>
      </c>
      <c r="J11" s="5">
        <v>100</v>
      </c>
      <c r="K11" s="5">
        <v>6510.39</v>
      </c>
      <c r="L11" s="5">
        <f t="shared" si="2"/>
        <v>15441.89</v>
      </c>
      <c r="M11" s="1"/>
      <c r="N11" s="1"/>
    </row>
    <row r="12" spans="1:14" ht="15.75" x14ac:dyDescent="0.25">
      <c r="A12" s="19">
        <v>44317</v>
      </c>
      <c r="B12" s="12">
        <v>206</v>
      </c>
      <c r="C12" s="5">
        <f t="shared" si="0"/>
        <v>8240</v>
      </c>
      <c r="D12" s="13">
        <v>7</v>
      </c>
      <c r="E12" s="5">
        <f t="shared" si="1"/>
        <v>420</v>
      </c>
      <c r="F12" s="5">
        <f>8240+420</f>
        <v>8660</v>
      </c>
      <c r="G12" s="5">
        <v>10722.62</v>
      </c>
      <c r="H12" s="11">
        <v>1016</v>
      </c>
      <c r="I12" s="15">
        <v>568.96</v>
      </c>
      <c r="J12" s="5"/>
      <c r="K12" s="5">
        <v>6510.39</v>
      </c>
      <c r="L12" s="5">
        <f t="shared" si="2"/>
        <v>26461.97</v>
      </c>
      <c r="M12" s="1"/>
      <c r="N12" s="1"/>
    </row>
    <row r="13" spans="1:14" ht="15.75" x14ac:dyDescent="0.25">
      <c r="A13" s="19">
        <v>44348</v>
      </c>
      <c r="B13" s="12">
        <v>194</v>
      </c>
      <c r="C13" s="5">
        <f t="shared" si="0"/>
        <v>7760</v>
      </c>
      <c r="D13" s="13">
        <v>13</v>
      </c>
      <c r="E13" s="5">
        <f t="shared" si="1"/>
        <v>780</v>
      </c>
      <c r="F13" s="5">
        <f>7760+780</f>
        <v>8540</v>
      </c>
      <c r="G13" s="5">
        <v>1859.65</v>
      </c>
      <c r="H13" s="11">
        <v>658</v>
      </c>
      <c r="I13" s="15">
        <v>368.48</v>
      </c>
      <c r="J13" s="5"/>
      <c r="K13" s="5">
        <v>6510.39</v>
      </c>
      <c r="L13" s="5">
        <f t="shared" si="2"/>
        <v>17278.52</v>
      </c>
      <c r="M13" s="1"/>
      <c r="N13" s="1"/>
    </row>
    <row r="14" spans="1:14" ht="15.75" x14ac:dyDescent="0.25">
      <c r="A14" s="19">
        <v>44378</v>
      </c>
      <c r="B14" s="12">
        <v>136</v>
      </c>
      <c r="C14" s="5">
        <f t="shared" si="0"/>
        <v>5440</v>
      </c>
      <c r="D14" s="13">
        <v>0</v>
      </c>
      <c r="E14" s="5">
        <f t="shared" si="1"/>
        <v>0</v>
      </c>
      <c r="F14" s="5">
        <f>5440</f>
        <v>5440</v>
      </c>
      <c r="G14" s="5"/>
      <c r="H14" s="11">
        <v>859</v>
      </c>
      <c r="I14" s="15">
        <v>481.04</v>
      </c>
      <c r="J14" s="5"/>
      <c r="K14" s="5">
        <v>6510.39</v>
      </c>
      <c r="L14" s="5">
        <f t="shared" si="2"/>
        <v>12431.43</v>
      </c>
      <c r="M14" s="1"/>
      <c r="N14" s="1"/>
    </row>
    <row r="15" spans="1:14" ht="15.75" x14ac:dyDescent="0.25">
      <c r="A15" s="19">
        <v>44409</v>
      </c>
      <c r="B15" s="12">
        <v>180</v>
      </c>
      <c r="C15" s="5">
        <f t="shared" si="0"/>
        <v>7200</v>
      </c>
      <c r="D15" s="13">
        <v>36</v>
      </c>
      <c r="E15" s="5">
        <f t="shared" si="1"/>
        <v>2160</v>
      </c>
      <c r="F15" s="5">
        <f>7200+2160</f>
        <v>9360</v>
      </c>
      <c r="G15" s="5">
        <v>1103.51</v>
      </c>
      <c r="H15" s="11">
        <v>1103</v>
      </c>
      <c r="I15" s="15">
        <v>617.67999999999995</v>
      </c>
      <c r="J15" s="5"/>
      <c r="K15" s="5">
        <v>6510.39</v>
      </c>
      <c r="L15" s="5">
        <f t="shared" si="2"/>
        <v>17591.580000000002</v>
      </c>
      <c r="M15" s="1"/>
      <c r="N15" s="1"/>
    </row>
    <row r="16" spans="1:14" ht="15.75" x14ac:dyDescent="0.25">
      <c r="A16" s="19">
        <v>44440</v>
      </c>
      <c r="B16" s="12">
        <v>150</v>
      </c>
      <c r="C16" s="5">
        <f t="shared" si="0"/>
        <v>6000</v>
      </c>
      <c r="D16" s="13">
        <v>0</v>
      </c>
      <c r="E16" s="5">
        <f t="shared" si="1"/>
        <v>0</v>
      </c>
      <c r="F16" s="5">
        <v>6000</v>
      </c>
      <c r="G16" s="5"/>
      <c r="H16" s="11">
        <v>625</v>
      </c>
      <c r="I16" s="15">
        <v>350</v>
      </c>
      <c r="J16" s="5">
        <v>242.39</v>
      </c>
      <c r="K16" s="5">
        <v>6510.39</v>
      </c>
      <c r="L16" s="5">
        <f t="shared" si="2"/>
        <v>13102.78</v>
      </c>
      <c r="M16" s="1"/>
      <c r="N16" s="1"/>
    </row>
    <row r="17" spans="1:14" ht="15.75" x14ac:dyDescent="0.25">
      <c r="A17" s="3"/>
      <c r="B17" s="11"/>
      <c r="C17" s="5"/>
      <c r="D17" s="11"/>
      <c r="E17" s="5"/>
      <c r="F17" s="16"/>
      <c r="G17" s="16"/>
      <c r="H17" s="11"/>
      <c r="I17" s="5"/>
      <c r="J17" s="5"/>
      <c r="K17" s="5"/>
      <c r="L17" s="5"/>
      <c r="M17" s="1"/>
      <c r="N17" s="1"/>
    </row>
    <row r="18" spans="1:14" ht="15.75" x14ac:dyDescent="0.25">
      <c r="A18" s="3"/>
      <c r="B18" s="3"/>
      <c r="C18" s="5"/>
      <c r="D18" s="3"/>
      <c r="E18" s="5"/>
      <c r="F18" s="5"/>
      <c r="G18" s="3"/>
      <c r="H18" s="4"/>
      <c r="I18" s="3"/>
      <c r="J18" s="3"/>
      <c r="K18" s="5"/>
      <c r="L18" s="5"/>
      <c r="M18" s="1"/>
      <c r="N18" s="1"/>
    </row>
    <row r="19" spans="1:14" ht="15.75" x14ac:dyDescent="0.25">
      <c r="A19" s="3" t="s">
        <v>11</v>
      </c>
      <c r="B19" s="10">
        <f t="shared" ref="B19:K19" si="3">SUM(B5:B16)</f>
        <v>2185</v>
      </c>
      <c r="C19" s="16">
        <f>SUM(C5:C16)</f>
        <v>87400</v>
      </c>
      <c r="D19" s="17">
        <f t="shared" si="3"/>
        <v>94</v>
      </c>
      <c r="E19" s="16">
        <f t="shared" si="3"/>
        <v>5640</v>
      </c>
      <c r="F19" s="16">
        <f>SUM(F5:F16)</f>
        <v>93040</v>
      </c>
      <c r="G19" s="16">
        <f>SUM(G5:G17)</f>
        <v>55739.100000000013</v>
      </c>
      <c r="H19" s="18">
        <f t="shared" si="3"/>
        <v>10877</v>
      </c>
      <c r="I19" s="16">
        <f t="shared" si="3"/>
        <v>6162.39</v>
      </c>
      <c r="J19" s="16">
        <f t="shared" si="3"/>
        <v>742.39</v>
      </c>
      <c r="K19" s="16">
        <f t="shared" si="3"/>
        <v>78124.680000000008</v>
      </c>
      <c r="L19" s="16">
        <f>SUM(F19+G19+I19+J19+K19)</f>
        <v>233808.56000000006</v>
      </c>
      <c r="M19" s="1"/>
      <c r="N1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95E9A-DDEF-4B35-B170-47F08AD44E1F}">
  <dimension ref="A1:AV133"/>
  <sheetViews>
    <sheetView tabSelected="1" topLeftCell="AF109" workbookViewId="0">
      <selection activeCell="AV123" sqref="AV123"/>
    </sheetView>
  </sheetViews>
  <sheetFormatPr defaultRowHeight="15" x14ac:dyDescent="0.25"/>
  <cols>
    <col min="1" max="1" width="32.140625" customWidth="1"/>
    <col min="2" max="2" width="12.5703125" bestFit="1" customWidth="1"/>
    <col min="4" max="4" width="11.42578125" customWidth="1"/>
    <col min="6" max="6" width="12.7109375" customWidth="1"/>
    <col min="7" max="7" width="12.28515625" customWidth="1"/>
    <col min="8" max="8" width="10.5703125" bestFit="1" customWidth="1"/>
    <col min="11" max="11" width="12.5703125" bestFit="1" customWidth="1"/>
    <col min="12" max="12" width="11.5703125" bestFit="1" customWidth="1"/>
    <col min="13" max="13" width="14.42578125" customWidth="1"/>
    <col min="14" max="14" width="15.42578125" customWidth="1"/>
    <col min="16" max="16" width="12" customWidth="1"/>
    <col min="19" max="19" width="11.85546875" customWidth="1"/>
    <col min="20" max="20" width="12.5703125" customWidth="1"/>
    <col min="23" max="23" width="12.85546875" customWidth="1"/>
    <col min="24" max="24" width="11.28515625" customWidth="1"/>
    <col min="25" max="25" width="13.140625" customWidth="1"/>
    <col min="26" max="26" width="11.5703125" customWidth="1"/>
    <col min="28" max="28" width="11.42578125" customWidth="1"/>
    <col min="31" max="31" width="11.5703125" bestFit="1" customWidth="1"/>
    <col min="32" max="32" width="10.7109375" customWidth="1"/>
    <col min="35" max="35" width="12" customWidth="1"/>
    <col min="36" max="36" width="13.7109375" customWidth="1"/>
    <col min="37" max="37" width="10.85546875" customWidth="1"/>
    <col min="39" max="39" width="10.85546875" customWidth="1"/>
    <col min="42" max="43" width="10.5703125" bestFit="1" customWidth="1"/>
    <col min="46" max="46" width="11.140625" customWidth="1"/>
  </cols>
  <sheetData>
    <row r="1" spans="1:48" x14ac:dyDescent="0.25">
      <c r="A1" s="40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N1" s="40" t="s">
        <v>32</v>
      </c>
      <c r="O1" s="40"/>
      <c r="P1" s="40"/>
      <c r="Q1" s="40"/>
      <c r="R1" s="40"/>
      <c r="S1" s="40"/>
      <c r="T1" s="40"/>
      <c r="U1" s="40"/>
      <c r="V1" s="40"/>
      <c r="W1" s="40"/>
      <c r="X1" s="40"/>
      <c r="Z1" s="40" t="s">
        <v>33</v>
      </c>
      <c r="AA1" s="40"/>
      <c r="AB1" s="40"/>
      <c r="AC1" s="40"/>
      <c r="AD1" s="40"/>
      <c r="AE1" s="40"/>
      <c r="AF1" s="40"/>
      <c r="AG1" s="40"/>
      <c r="AH1" s="40"/>
      <c r="AI1" s="40"/>
      <c r="AK1" s="40" t="s">
        <v>34</v>
      </c>
      <c r="AL1" s="40"/>
      <c r="AM1" s="40"/>
      <c r="AN1" s="40"/>
      <c r="AO1" s="40"/>
      <c r="AP1" s="40"/>
      <c r="AQ1" s="40"/>
      <c r="AR1" s="40"/>
      <c r="AS1" s="40"/>
      <c r="AT1" s="40"/>
    </row>
    <row r="2" spans="1:48" x14ac:dyDescent="0.25">
      <c r="A2" s="30">
        <v>44105</v>
      </c>
      <c r="B2" s="26"/>
      <c r="C2" s="26"/>
      <c r="D2" s="26"/>
      <c r="E2" s="26"/>
      <c r="F2" s="26"/>
      <c r="G2" s="26"/>
      <c r="H2" s="26"/>
      <c r="I2" s="26"/>
      <c r="N2" s="30">
        <v>44105</v>
      </c>
      <c r="Z2" s="30">
        <v>44105</v>
      </c>
      <c r="AK2" s="30">
        <v>44105</v>
      </c>
    </row>
    <row r="3" spans="1:48" ht="34.5" customHeight="1" x14ac:dyDescent="0.25">
      <c r="A3" s="22" t="s">
        <v>20</v>
      </c>
      <c r="B3" s="22" t="s">
        <v>29</v>
      </c>
      <c r="C3" s="22" t="s">
        <v>28</v>
      </c>
      <c r="D3" s="22" t="s">
        <v>27</v>
      </c>
      <c r="E3" s="22" t="s">
        <v>1</v>
      </c>
      <c r="F3" s="27" t="s">
        <v>26</v>
      </c>
      <c r="G3" s="22" t="s">
        <v>25</v>
      </c>
      <c r="H3" s="27" t="s">
        <v>24</v>
      </c>
      <c r="I3" s="22" t="s">
        <v>23</v>
      </c>
      <c r="N3" s="22" t="s">
        <v>29</v>
      </c>
      <c r="O3" s="22" t="s">
        <v>28</v>
      </c>
      <c r="P3" s="22" t="s">
        <v>27</v>
      </c>
      <c r="Q3" s="22" t="s">
        <v>1</v>
      </c>
      <c r="R3" s="27" t="s">
        <v>26</v>
      </c>
      <c r="S3" s="22" t="s">
        <v>25</v>
      </c>
      <c r="T3" s="27" t="s">
        <v>24</v>
      </c>
      <c r="U3" s="22" t="s">
        <v>23</v>
      </c>
      <c r="Z3" s="22" t="s">
        <v>29</v>
      </c>
      <c r="AA3" s="22" t="s">
        <v>28</v>
      </c>
      <c r="AB3" s="22" t="s">
        <v>27</v>
      </c>
      <c r="AC3" s="22" t="s">
        <v>1</v>
      </c>
      <c r="AD3" s="27" t="s">
        <v>26</v>
      </c>
      <c r="AE3" s="22" t="s">
        <v>25</v>
      </c>
      <c r="AF3" s="27" t="s">
        <v>24</v>
      </c>
      <c r="AG3" s="22" t="s">
        <v>23</v>
      </c>
      <c r="AK3" s="22" t="s">
        <v>29</v>
      </c>
      <c r="AL3" s="22" t="s">
        <v>28</v>
      </c>
      <c r="AM3" s="22" t="s">
        <v>27</v>
      </c>
      <c r="AN3" s="22" t="s">
        <v>1</v>
      </c>
      <c r="AO3" s="27" t="s">
        <v>26</v>
      </c>
      <c r="AP3" s="22" t="s">
        <v>25</v>
      </c>
      <c r="AQ3" s="27" t="s">
        <v>24</v>
      </c>
      <c r="AR3" s="22" t="s">
        <v>23</v>
      </c>
    </row>
    <row r="4" spans="1:48" x14ac:dyDescent="0.25">
      <c r="A4" t="s">
        <v>19</v>
      </c>
      <c r="B4">
        <v>119</v>
      </c>
      <c r="C4">
        <v>9</v>
      </c>
      <c r="D4" s="21">
        <f t="shared" ref="D4:D9" si="0">(B4*40)+(C4*60)</f>
        <v>5300</v>
      </c>
      <c r="E4">
        <v>727</v>
      </c>
      <c r="F4" s="21">
        <f t="shared" ref="F4:F9" si="1">E4*0.575</f>
        <v>418.02499999999998</v>
      </c>
      <c r="G4" s="21">
        <v>350.46</v>
      </c>
      <c r="H4" s="21">
        <v>919.23</v>
      </c>
      <c r="I4" s="21">
        <v>300</v>
      </c>
      <c r="K4" s="20">
        <f t="shared" ref="K4:K10" si="2">D4+F4+G4+H4+I4</f>
        <v>7287.7150000000001</v>
      </c>
      <c r="N4">
        <v>76</v>
      </c>
      <c r="O4">
        <v>2</v>
      </c>
      <c r="P4" s="21">
        <f t="shared" ref="P4:P9" si="3">(N4*40)+(O4*60)</f>
        <v>3160</v>
      </c>
      <c r="Q4">
        <v>550</v>
      </c>
      <c r="R4" s="21">
        <f t="shared" ref="R4:R9" si="4">Q4*0.575</f>
        <v>316.25</v>
      </c>
      <c r="S4" s="21"/>
      <c r="T4" s="21"/>
      <c r="U4" s="21"/>
      <c r="W4" s="20">
        <f t="shared" ref="W4:W10" si="5">P4+R4+S4+T4+U4</f>
        <v>3476.25</v>
      </c>
      <c r="Z4">
        <v>43</v>
      </c>
      <c r="AA4">
        <v>7</v>
      </c>
      <c r="AB4" s="21">
        <f>(Z4*40)+(AA4*60)</f>
        <v>2140</v>
      </c>
      <c r="AC4">
        <v>177</v>
      </c>
      <c r="AD4" s="21">
        <f>AC4*0.575</f>
        <v>101.77499999999999</v>
      </c>
      <c r="AE4" s="21">
        <v>350.46</v>
      </c>
      <c r="AF4" s="21">
        <v>919.23</v>
      </c>
      <c r="AG4" s="21">
        <v>300</v>
      </c>
      <c r="AI4" s="20">
        <f t="shared" ref="AI4:AI10" si="6">AB4+AD4+AE4+AF4+AG4</f>
        <v>3811.4650000000001</v>
      </c>
      <c r="AM4" s="21"/>
      <c r="AO4" s="21"/>
      <c r="AP4" s="21"/>
      <c r="AQ4" s="21"/>
      <c r="AR4" s="21"/>
      <c r="AT4" s="20">
        <f t="shared" ref="AT4:AT10" si="7">AM4+AO4+AP4+AQ4+AR4</f>
        <v>0</v>
      </c>
    </row>
    <row r="5" spans="1:48" x14ac:dyDescent="0.25">
      <c r="A5" t="s">
        <v>18</v>
      </c>
      <c r="D5" s="21">
        <f t="shared" si="0"/>
        <v>0</v>
      </c>
      <c r="F5" s="21">
        <f t="shared" si="1"/>
        <v>0</v>
      </c>
      <c r="G5" s="21"/>
      <c r="H5" s="21"/>
      <c r="I5" s="21"/>
      <c r="K5" s="20">
        <f t="shared" si="2"/>
        <v>0</v>
      </c>
      <c r="P5" s="21">
        <f t="shared" si="3"/>
        <v>0</v>
      </c>
      <c r="R5" s="21">
        <f t="shared" si="4"/>
        <v>0</v>
      </c>
      <c r="S5" s="21"/>
      <c r="T5" s="21"/>
      <c r="U5" s="21"/>
      <c r="W5" s="20">
        <f t="shared" si="5"/>
        <v>0</v>
      </c>
      <c r="AB5" s="21"/>
      <c r="AD5" s="21"/>
      <c r="AE5" s="21"/>
      <c r="AF5" s="21"/>
      <c r="AG5" s="21"/>
      <c r="AI5" s="20">
        <f t="shared" si="6"/>
        <v>0</v>
      </c>
      <c r="AM5" s="21"/>
      <c r="AO5" s="21"/>
      <c r="AP5" s="21"/>
      <c r="AQ5" s="21"/>
      <c r="AR5" s="21"/>
      <c r="AT5" s="20">
        <f t="shared" si="7"/>
        <v>0</v>
      </c>
    </row>
    <row r="6" spans="1:48" x14ac:dyDescent="0.25">
      <c r="A6" t="s">
        <v>17</v>
      </c>
      <c r="B6">
        <v>16</v>
      </c>
      <c r="C6">
        <v>1</v>
      </c>
      <c r="D6" s="21">
        <f t="shared" si="0"/>
        <v>700</v>
      </c>
      <c r="E6">
        <v>110</v>
      </c>
      <c r="F6" s="21">
        <f t="shared" si="1"/>
        <v>63.249999999999993</v>
      </c>
      <c r="G6" s="21">
        <v>5000</v>
      </c>
      <c r="I6" s="21"/>
      <c r="K6" s="20">
        <f>D6+F6+H6+G6+I6</f>
        <v>5763.25</v>
      </c>
      <c r="N6">
        <v>16</v>
      </c>
      <c r="O6">
        <v>1</v>
      </c>
      <c r="P6" s="21">
        <f t="shared" si="3"/>
        <v>700</v>
      </c>
      <c r="Q6">
        <v>110</v>
      </c>
      <c r="R6" s="21">
        <f t="shared" si="4"/>
        <v>63.249999999999993</v>
      </c>
      <c r="S6" s="21"/>
      <c r="T6" s="21"/>
      <c r="U6" s="21"/>
      <c r="W6" s="20">
        <f t="shared" si="5"/>
        <v>763.25</v>
      </c>
      <c r="AB6" s="21"/>
      <c r="AD6" s="21"/>
      <c r="AE6" s="21">
        <v>5000</v>
      </c>
      <c r="AF6" s="21"/>
      <c r="AG6" s="21"/>
      <c r="AI6" s="20">
        <f t="shared" si="6"/>
        <v>5000</v>
      </c>
      <c r="AM6" s="21"/>
      <c r="AO6" s="21"/>
      <c r="AP6" s="21"/>
      <c r="AQ6" s="21"/>
      <c r="AR6" s="21"/>
      <c r="AT6" s="20">
        <f t="shared" si="7"/>
        <v>0</v>
      </c>
    </row>
    <row r="7" spans="1:48" x14ac:dyDescent="0.25">
      <c r="A7" t="s">
        <v>16</v>
      </c>
      <c r="B7">
        <v>54</v>
      </c>
      <c r="C7">
        <v>4</v>
      </c>
      <c r="D7" s="21">
        <f t="shared" si="0"/>
        <v>2400</v>
      </c>
      <c r="E7">
        <v>325</v>
      </c>
      <c r="F7" s="21">
        <f t="shared" si="1"/>
        <v>186.87499999999997</v>
      </c>
      <c r="G7" s="21"/>
      <c r="H7" s="21"/>
      <c r="I7" s="21"/>
      <c r="K7" s="20">
        <f t="shared" si="2"/>
        <v>2586.875</v>
      </c>
      <c r="N7">
        <v>54</v>
      </c>
      <c r="O7">
        <v>4</v>
      </c>
      <c r="P7" s="21">
        <f t="shared" si="3"/>
        <v>2400</v>
      </c>
      <c r="Q7">
        <v>325</v>
      </c>
      <c r="R7" s="21">
        <f t="shared" si="4"/>
        <v>186.87499999999997</v>
      </c>
      <c r="S7" s="21"/>
      <c r="T7" s="21"/>
      <c r="U7" s="21"/>
      <c r="W7" s="20">
        <f t="shared" si="5"/>
        <v>2586.875</v>
      </c>
      <c r="AB7" s="21"/>
      <c r="AD7" s="21"/>
      <c r="AE7" s="21"/>
      <c r="AF7" s="21"/>
      <c r="AG7" s="21"/>
      <c r="AI7" s="20">
        <f t="shared" si="6"/>
        <v>0</v>
      </c>
      <c r="AM7" s="21"/>
      <c r="AO7" s="21"/>
      <c r="AP7" s="21"/>
      <c r="AQ7" s="21"/>
      <c r="AR7" s="21"/>
      <c r="AT7" s="20">
        <f t="shared" si="7"/>
        <v>0</v>
      </c>
    </row>
    <row r="8" spans="1:48" x14ac:dyDescent="0.25">
      <c r="A8" t="s">
        <v>15</v>
      </c>
      <c r="D8" s="21">
        <f t="shared" si="0"/>
        <v>0</v>
      </c>
      <c r="F8" s="21">
        <f t="shared" si="1"/>
        <v>0</v>
      </c>
      <c r="G8" s="21"/>
      <c r="H8" s="21"/>
      <c r="I8" s="21"/>
      <c r="K8" s="20">
        <f t="shared" si="2"/>
        <v>0</v>
      </c>
      <c r="P8" s="21">
        <f t="shared" si="3"/>
        <v>0</v>
      </c>
      <c r="R8" s="21">
        <f t="shared" si="4"/>
        <v>0</v>
      </c>
      <c r="S8" s="21"/>
      <c r="T8" s="21"/>
      <c r="U8" s="21"/>
      <c r="W8" s="20">
        <f t="shared" si="5"/>
        <v>0</v>
      </c>
      <c r="AB8" s="21"/>
      <c r="AD8" s="21"/>
      <c r="AE8" s="21"/>
      <c r="AF8" s="21"/>
      <c r="AG8" s="21"/>
      <c r="AI8" s="20">
        <f t="shared" si="6"/>
        <v>0</v>
      </c>
      <c r="AM8" s="21"/>
      <c r="AO8" s="21"/>
      <c r="AP8" s="21"/>
      <c r="AQ8" s="21"/>
      <c r="AR8" s="21"/>
      <c r="AT8" s="20">
        <f t="shared" si="7"/>
        <v>0</v>
      </c>
    </row>
    <row r="9" spans="1:48" x14ac:dyDescent="0.25">
      <c r="A9" t="s">
        <v>14</v>
      </c>
      <c r="D9" s="21">
        <f t="shared" si="0"/>
        <v>0</v>
      </c>
      <c r="F9" s="21">
        <f t="shared" si="1"/>
        <v>0</v>
      </c>
      <c r="G9" s="21"/>
      <c r="H9" s="21"/>
      <c r="I9" s="21"/>
      <c r="K9" s="20">
        <f t="shared" si="2"/>
        <v>0</v>
      </c>
      <c r="P9" s="21">
        <f t="shared" si="3"/>
        <v>0</v>
      </c>
      <c r="R9" s="21">
        <f t="shared" si="4"/>
        <v>0</v>
      </c>
      <c r="S9" s="21"/>
      <c r="T9" s="21"/>
      <c r="U9" s="21"/>
      <c r="W9" s="20">
        <f t="shared" si="5"/>
        <v>0</v>
      </c>
      <c r="AB9" s="21"/>
      <c r="AD9" s="21"/>
      <c r="AE9" s="21"/>
      <c r="AF9" s="21"/>
      <c r="AG9" s="21"/>
      <c r="AI9" s="20">
        <f t="shared" si="6"/>
        <v>0</v>
      </c>
      <c r="AM9" s="21"/>
      <c r="AO9" s="21"/>
      <c r="AP9" s="21"/>
      <c r="AQ9" s="21"/>
      <c r="AR9" s="21"/>
      <c r="AT9" s="20">
        <f t="shared" si="7"/>
        <v>0</v>
      </c>
    </row>
    <row r="10" spans="1:48" x14ac:dyDescent="0.25">
      <c r="A10" t="s">
        <v>22</v>
      </c>
      <c r="B10">
        <f t="shared" ref="B10:I10" si="8">SUM(B4:B9)</f>
        <v>189</v>
      </c>
      <c r="C10">
        <f t="shared" si="8"/>
        <v>14</v>
      </c>
      <c r="D10" s="20">
        <f t="shared" si="8"/>
        <v>8400</v>
      </c>
      <c r="E10" s="29">
        <f t="shared" si="8"/>
        <v>1162</v>
      </c>
      <c r="F10" s="21">
        <f t="shared" si="8"/>
        <v>668.15</v>
      </c>
      <c r="G10" s="20">
        <f t="shared" si="8"/>
        <v>5350.46</v>
      </c>
      <c r="H10" s="20">
        <f t="shared" si="8"/>
        <v>919.23</v>
      </c>
      <c r="I10" s="21">
        <f t="shared" si="8"/>
        <v>300</v>
      </c>
      <c r="K10" s="20">
        <f t="shared" si="2"/>
        <v>15637.84</v>
      </c>
      <c r="L10" s="20">
        <f>SUM(K4:K9)</f>
        <v>15637.84</v>
      </c>
      <c r="N10">
        <f t="shared" ref="N10:U10" si="9">SUM(N4:N9)</f>
        <v>146</v>
      </c>
      <c r="O10">
        <f t="shared" si="9"/>
        <v>7</v>
      </c>
      <c r="P10" s="20">
        <f t="shared" si="9"/>
        <v>6260</v>
      </c>
      <c r="Q10" s="29">
        <f t="shared" si="9"/>
        <v>985</v>
      </c>
      <c r="R10" s="21">
        <f t="shared" si="9"/>
        <v>566.375</v>
      </c>
      <c r="S10" s="20">
        <f t="shared" si="9"/>
        <v>0</v>
      </c>
      <c r="T10" s="20">
        <f t="shared" si="9"/>
        <v>0</v>
      </c>
      <c r="U10" s="21">
        <f t="shared" si="9"/>
        <v>0</v>
      </c>
      <c r="W10" s="20">
        <f t="shared" si="5"/>
        <v>6826.375</v>
      </c>
      <c r="X10" s="20">
        <f>SUM(W4:W9)</f>
        <v>6826.375</v>
      </c>
      <c r="Z10">
        <f t="shared" ref="Z10:AG10" si="10">SUM(Z4:Z9)</f>
        <v>43</v>
      </c>
      <c r="AA10">
        <f t="shared" si="10"/>
        <v>7</v>
      </c>
      <c r="AB10" s="20">
        <f t="shared" si="10"/>
        <v>2140</v>
      </c>
      <c r="AC10" s="29">
        <f t="shared" si="10"/>
        <v>177</v>
      </c>
      <c r="AD10" s="21">
        <f t="shared" si="10"/>
        <v>101.77499999999999</v>
      </c>
      <c r="AE10" s="20">
        <f t="shared" si="10"/>
        <v>5350.46</v>
      </c>
      <c r="AF10" s="20">
        <f t="shared" si="10"/>
        <v>919.23</v>
      </c>
      <c r="AG10" s="21">
        <f t="shared" si="10"/>
        <v>300</v>
      </c>
      <c r="AI10" s="20">
        <f t="shared" si="6"/>
        <v>8811.4650000000001</v>
      </c>
      <c r="AK10">
        <f t="shared" ref="AK10" si="11">SUM(AK4:AK9)</f>
        <v>0</v>
      </c>
      <c r="AL10">
        <f t="shared" ref="AL10" si="12">SUM(AL4:AL9)</f>
        <v>0</v>
      </c>
      <c r="AM10" s="20">
        <f t="shared" ref="AM10" si="13">SUM(AM4:AM9)</f>
        <v>0</v>
      </c>
      <c r="AN10" s="29">
        <f t="shared" ref="AN10" si="14">SUM(AN4:AN9)</f>
        <v>0</v>
      </c>
      <c r="AO10" s="21">
        <f t="shared" ref="AO10" si="15">SUM(AO4:AO9)</f>
        <v>0</v>
      </c>
      <c r="AP10" s="20">
        <f t="shared" ref="AP10" si="16">SUM(AP4:AP9)</f>
        <v>0</v>
      </c>
      <c r="AQ10" s="20">
        <f t="shared" ref="AQ10" si="17">SUM(AQ4:AQ9)</f>
        <v>0</v>
      </c>
      <c r="AR10" s="21">
        <f t="shared" ref="AR10" si="18">SUM(AR4:AR9)</f>
        <v>0</v>
      </c>
      <c r="AT10" s="20">
        <f t="shared" si="7"/>
        <v>0</v>
      </c>
      <c r="AV10" s="29">
        <f>Q10+AC10+AN10</f>
        <v>1162</v>
      </c>
    </row>
    <row r="12" spans="1:48" x14ac:dyDescent="0.25">
      <c r="A12" s="30">
        <v>44136</v>
      </c>
      <c r="B12" s="26"/>
      <c r="C12" s="26"/>
      <c r="D12" s="26"/>
      <c r="E12" s="26"/>
      <c r="F12" s="26"/>
      <c r="G12" s="26"/>
      <c r="H12" s="26"/>
      <c r="I12" s="26"/>
      <c r="N12" s="30">
        <v>44136</v>
      </c>
      <c r="Z12" s="30">
        <v>44136</v>
      </c>
      <c r="AK12" s="30">
        <v>44136</v>
      </c>
    </row>
    <row r="13" spans="1:48" ht="45" x14ac:dyDescent="0.25">
      <c r="A13" s="22" t="s">
        <v>20</v>
      </c>
      <c r="B13" s="22" t="s">
        <v>29</v>
      </c>
      <c r="C13" s="22" t="s">
        <v>28</v>
      </c>
      <c r="D13" s="22" t="s">
        <v>27</v>
      </c>
      <c r="E13" s="22" t="s">
        <v>1</v>
      </c>
      <c r="F13" s="27" t="s">
        <v>26</v>
      </c>
      <c r="G13" s="22" t="s">
        <v>25</v>
      </c>
      <c r="H13" s="27" t="s">
        <v>24</v>
      </c>
      <c r="I13" s="22" t="s">
        <v>23</v>
      </c>
      <c r="N13" s="22" t="s">
        <v>29</v>
      </c>
      <c r="O13" s="22" t="s">
        <v>28</v>
      </c>
      <c r="P13" s="22" t="s">
        <v>27</v>
      </c>
      <c r="Q13" s="22" t="s">
        <v>1</v>
      </c>
      <c r="R13" s="27" t="s">
        <v>26</v>
      </c>
      <c r="S13" s="22" t="s">
        <v>25</v>
      </c>
      <c r="T13" s="27" t="s">
        <v>24</v>
      </c>
      <c r="U13" s="22" t="s">
        <v>23</v>
      </c>
      <c r="Z13" s="22" t="s">
        <v>29</v>
      </c>
      <c r="AA13" s="22" t="s">
        <v>28</v>
      </c>
      <c r="AB13" s="22" t="s">
        <v>27</v>
      </c>
      <c r="AC13" s="22" t="s">
        <v>1</v>
      </c>
      <c r="AD13" s="27" t="s">
        <v>26</v>
      </c>
      <c r="AE13" s="22" t="s">
        <v>25</v>
      </c>
      <c r="AF13" s="27" t="s">
        <v>24</v>
      </c>
      <c r="AG13" s="22" t="s">
        <v>23</v>
      </c>
      <c r="AK13" s="22" t="s">
        <v>29</v>
      </c>
      <c r="AL13" s="22" t="s">
        <v>28</v>
      </c>
      <c r="AM13" s="22" t="s">
        <v>27</v>
      </c>
      <c r="AN13" s="22" t="s">
        <v>1</v>
      </c>
      <c r="AO13" s="27" t="s">
        <v>26</v>
      </c>
      <c r="AP13" s="22" t="s">
        <v>25</v>
      </c>
      <c r="AQ13" s="27" t="s">
        <v>24</v>
      </c>
      <c r="AR13" s="22" t="s">
        <v>23</v>
      </c>
    </row>
    <row r="14" spans="1:48" x14ac:dyDescent="0.25">
      <c r="A14" t="s">
        <v>19</v>
      </c>
      <c r="B14">
        <v>104</v>
      </c>
      <c r="C14">
        <v>2</v>
      </c>
      <c r="D14" s="21">
        <f t="shared" ref="D14:D19" si="19">(B14*40)+(C14*60)</f>
        <v>4280</v>
      </c>
      <c r="E14">
        <v>670</v>
      </c>
      <c r="F14" s="21">
        <f t="shared" ref="F14:F19" si="20">E14*0.575</f>
        <v>385.24999999999994</v>
      </c>
      <c r="G14" s="21">
        <v>10000</v>
      </c>
      <c r="H14" s="21"/>
      <c r="I14" s="21"/>
      <c r="K14" s="20">
        <f>D14+F14+G14+H14+I14</f>
        <v>14665.25</v>
      </c>
      <c r="N14">
        <v>104</v>
      </c>
      <c r="O14">
        <v>2</v>
      </c>
      <c r="P14" s="21">
        <f t="shared" ref="P14:P19" si="21">(N14*40)+(O14*60)</f>
        <v>4280</v>
      </c>
      <c r="Q14">
        <v>670</v>
      </c>
      <c r="R14" s="21">
        <f t="shared" ref="R14:R19" si="22">Q14*0.575</f>
        <v>385.24999999999994</v>
      </c>
      <c r="S14" s="21">
        <v>0</v>
      </c>
      <c r="T14" s="21"/>
      <c r="U14" s="21"/>
      <c r="W14" s="20">
        <f>P14+R14+S14+T14+U14</f>
        <v>4665.25</v>
      </c>
      <c r="AB14" s="21"/>
      <c r="AD14" s="21"/>
      <c r="AE14" s="21">
        <v>10000</v>
      </c>
      <c r="AF14" s="21"/>
      <c r="AG14" s="21"/>
      <c r="AI14" s="20">
        <f>AB14+AD14+AE14+AF14+AG14</f>
        <v>10000</v>
      </c>
      <c r="AM14" s="21"/>
      <c r="AO14" s="21"/>
      <c r="AP14" s="21"/>
      <c r="AQ14" s="21"/>
      <c r="AR14" s="21"/>
      <c r="AT14" s="20">
        <f>AM14+AO14+AP14+AQ14+AR14</f>
        <v>0</v>
      </c>
    </row>
    <row r="15" spans="1:48" x14ac:dyDescent="0.25">
      <c r="A15" t="s">
        <v>18</v>
      </c>
      <c r="B15">
        <v>1</v>
      </c>
      <c r="D15" s="21">
        <f t="shared" si="19"/>
        <v>40</v>
      </c>
      <c r="E15">
        <v>10</v>
      </c>
      <c r="F15" s="21">
        <f t="shared" si="20"/>
        <v>5.75</v>
      </c>
      <c r="G15" s="21"/>
      <c r="H15" s="21"/>
      <c r="I15" s="21"/>
      <c r="K15" s="20">
        <f>D15+F15+G15+H15+I15</f>
        <v>45.75</v>
      </c>
      <c r="N15">
        <v>1</v>
      </c>
      <c r="P15" s="21">
        <f t="shared" si="21"/>
        <v>40</v>
      </c>
      <c r="Q15">
        <v>10</v>
      </c>
      <c r="R15" s="21">
        <f t="shared" si="22"/>
        <v>5.75</v>
      </c>
      <c r="S15" s="21"/>
      <c r="T15" s="21"/>
      <c r="U15" s="21"/>
      <c r="W15" s="20">
        <f>P15+R15+S15+T15+U15</f>
        <v>45.75</v>
      </c>
      <c r="AB15" s="21"/>
      <c r="AD15" s="21"/>
      <c r="AE15" s="21"/>
      <c r="AF15" s="21"/>
      <c r="AG15" s="21"/>
      <c r="AI15" s="20">
        <f>AB15+AD15+AE15+AF15+AG15</f>
        <v>0</v>
      </c>
      <c r="AM15" s="21"/>
      <c r="AO15" s="21"/>
      <c r="AP15" s="21"/>
      <c r="AQ15" s="21"/>
      <c r="AR15" s="21"/>
      <c r="AT15" s="20">
        <f>AM15+AO15+AP15+AQ15+AR15</f>
        <v>0</v>
      </c>
    </row>
    <row r="16" spans="1:48" x14ac:dyDescent="0.25">
      <c r="A16" t="s">
        <v>17</v>
      </c>
      <c r="B16">
        <v>1</v>
      </c>
      <c r="D16" s="21">
        <f t="shared" si="19"/>
        <v>40</v>
      </c>
      <c r="E16">
        <v>20</v>
      </c>
      <c r="F16" s="21">
        <f t="shared" si="20"/>
        <v>11.5</v>
      </c>
      <c r="G16" s="21"/>
      <c r="H16" s="21"/>
      <c r="I16" s="21"/>
      <c r="K16" s="20">
        <f>D16+F16+G16+H16+I16</f>
        <v>51.5</v>
      </c>
      <c r="N16">
        <v>1</v>
      </c>
      <c r="P16" s="21">
        <f t="shared" si="21"/>
        <v>40</v>
      </c>
      <c r="Q16">
        <v>20</v>
      </c>
      <c r="R16" s="21">
        <f t="shared" si="22"/>
        <v>11.5</v>
      </c>
      <c r="S16" s="21"/>
      <c r="T16" s="21"/>
      <c r="U16" s="21"/>
      <c r="W16" s="20">
        <f>P16+R16+S16+T16+U16</f>
        <v>51.5</v>
      </c>
      <c r="AB16" s="21"/>
      <c r="AD16" s="21"/>
      <c r="AE16" s="21"/>
      <c r="AF16" s="21"/>
      <c r="AG16" s="21"/>
      <c r="AI16" s="20">
        <f>AB16+AD16+AE16+AF16+AG16</f>
        <v>0</v>
      </c>
      <c r="AM16" s="21"/>
      <c r="AO16" s="21"/>
      <c r="AP16" s="21"/>
      <c r="AQ16" s="21"/>
      <c r="AR16" s="21"/>
      <c r="AT16" s="20">
        <f>AM16+AO16+AP16+AQ16+AR16</f>
        <v>0</v>
      </c>
    </row>
    <row r="17" spans="1:48" x14ac:dyDescent="0.25">
      <c r="A17" t="s">
        <v>16</v>
      </c>
      <c r="B17">
        <v>4</v>
      </c>
      <c r="D17" s="21">
        <f t="shared" si="19"/>
        <v>160</v>
      </c>
      <c r="E17">
        <v>30</v>
      </c>
      <c r="F17" s="21">
        <f t="shared" si="20"/>
        <v>17.25</v>
      </c>
      <c r="G17" s="21"/>
      <c r="H17" s="21"/>
      <c r="I17" s="21"/>
      <c r="K17" s="20">
        <f>D17+F17+G17+H17+I17</f>
        <v>177.25</v>
      </c>
      <c r="N17">
        <v>4</v>
      </c>
      <c r="P17" s="21">
        <f t="shared" si="21"/>
        <v>160</v>
      </c>
      <c r="Q17">
        <v>30</v>
      </c>
      <c r="R17" s="21">
        <f t="shared" si="22"/>
        <v>17.25</v>
      </c>
      <c r="S17" s="21"/>
      <c r="T17" s="21"/>
      <c r="U17" s="21"/>
      <c r="W17" s="20">
        <f>P17+R17+S17+T17+U17</f>
        <v>177.25</v>
      </c>
      <c r="AB17" s="21"/>
      <c r="AD17" s="21"/>
      <c r="AE17" s="21"/>
      <c r="AF17" s="21"/>
      <c r="AG17" s="21"/>
      <c r="AI17" s="20">
        <f>AB17+AD17+AE17+AF17+AG17</f>
        <v>0</v>
      </c>
      <c r="AM17" s="21"/>
      <c r="AO17" s="21"/>
      <c r="AP17" s="21"/>
      <c r="AQ17" s="21"/>
      <c r="AR17" s="21"/>
      <c r="AT17" s="20">
        <f>AM17+AO17+AP17+AQ17+AR17</f>
        <v>0</v>
      </c>
    </row>
    <row r="18" spans="1:48" x14ac:dyDescent="0.25">
      <c r="A18" t="s">
        <v>15</v>
      </c>
      <c r="D18" s="21">
        <f t="shared" si="19"/>
        <v>0</v>
      </c>
      <c r="F18" s="21">
        <f t="shared" si="20"/>
        <v>0</v>
      </c>
      <c r="G18" s="21"/>
      <c r="H18" s="21"/>
      <c r="I18" s="21"/>
      <c r="K18" s="20">
        <f>D18+F18+G18+H18+I8</f>
        <v>0</v>
      </c>
      <c r="P18" s="21">
        <f t="shared" si="21"/>
        <v>0</v>
      </c>
      <c r="R18" s="21">
        <f t="shared" si="22"/>
        <v>0</v>
      </c>
      <c r="S18" s="21"/>
      <c r="T18" s="21"/>
      <c r="U18" s="21"/>
      <c r="W18" s="20">
        <f>P18+R18+S18+T18+U8</f>
        <v>0</v>
      </c>
      <c r="AB18" s="21"/>
      <c r="AD18" s="21"/>
      <c r="AE18" s="21"/>
      <c r="AF18" s="21"/>
      <c r="AG18" s="21"/>
      <c r="AI18" s="20">
        <f>AB18+AD18+AE18+AF18+AG8</f>
        <v>0</v>
      </c>
      <c r="AM18" s="21"/>
      <c r="AO18" s="21"/>
      <c r="AP18" s="21"/>
      <c r="AQ18" s="21"/>
      <c r="AR18" s="21"/>
      <c r="AT18" s="20">
        <f>AM18+AO18+AP18+AQ18+AR8</f>
        <v>0</v>
      </c>
    </row>
    <row r="19" spans="1:48" x14ac:dyDescent="0.25">
      <c r="A19" t="s">
        <v>14</v>
      </c>
      <c r="D19" s="21">
        <f t="shared" si="19"/>
        <v>0</v>
      </c>
      <c r="F19" s="21">
        <f t="shared" si="20"/>
        <v>0</v>
      </c>
      <c r="G19" s="21"/>
      <c r="H19" s="21"/>
      <c r="I19" s="21"/>
      <c r="K19" s="20">
        <f>D19+F19+G19+H19+I9</f>
        <v>0</v>
      </c>
      <c r="P19" s="21">
        <f t="shared" si="21"/>
        <v>0</v>
      </c>
      <c r="R19" s="21">
        <f t="shared" si="22"/>
        <v>0</v>
      </c>
      <c r="S19" s="21"/>
      <c r="T19" s="21"/>
      <c r="U19" s="21"/>
      <c r="W19" s="20">
        <f>P19+R19+S19+T19+U9</f>
        <v>0</v>
      </c>
      <c r="AB19" s="21"/>
      <c r="AD19" s="21"/>
      <c r="AE19" s="21"/>
      <c r="AF19" s="21"/>
      <c r="AG19" s="21"/>
      <c r="AI19" s="20">
        <f>AB19+AD19+AE19+AF19+AG9</f>
        <v>0</v>
      </c>
      <c r="AM19" s="21"/>
      <c r="AO19" s="21"/>
      <c r="AP19" s="21"/>
      <c r="AQ19" s="21"/>
      <c r="AR19" s="21"/>
      <c r="AT19" s="20">
        <f>AM19+AO19+AP19+AQ19+AR9</f>
        <v>0</v>
      </c>
      <c r="AV19" s="29">
        <f>Q20+AC20+AN20</f>
        <v>730</v>
      </c>
    </row>
    <row r="20" spans="1:48" x14ac:dyDescent="0.25">
      <c r="A20" t="s">
        <v>22</v>
      </c>
      <c r="B20">
        <f t="shared" ref="B20:I20" si="23">SUM(B14:B19)</f>
        <v>110</v>
      </c>
      <c r="C20">
        <f t="shared" si="23"/>
        <v>2</v>
      </c>
      <c r="D20" s="21">
        <f t="shared" si="23"/>
        <v>4520</v>
      </c>
      <c r="E20">
        <f t="shared" si="23"/>
        <v>730</v>
      </c>
      <c r="F20" s="21">
        <f t="shared" si="23"/>
        <v>419.74999999999994</v>
      </c>
      <c r="G20" s="21">
        <f t="shared" si="23"/>
        <v>10000</v>
      </c>
      <c r="H20" s="21">
        <f t="shared" si="23"/>
        <v>0</v>
      </c>
      <c r="I20" s="21">
        <f t="shared" si="23"/>
        <v>0</v>
      </c>
      <c r="K20" s="20">
        <f>D20+F20+G20+H20+I20</f>
        <v>14939.75</v>
      </c>
      <c r="L20" s="20">
        <f>SUM(K14:K19)</f>
        <v>14939.75</v>
      </c>
      <c r="N20">
        <f t="shared" ref="N20:U20" si="24">SUM(N14:N19)</f>
        <v>110</v>
      </c>
      <c r="O20">
        <f t="shared" si="24"/>
        <v>2</v>
      </c>
      <c r="P20" s="21">
        <f t="shared" si="24"/>
        <v>4520</v>
      </c>
      <c r="Q20">
        <f t="shared" si="24"/>
        <v>730</v>
      </c>
      <c r="R20" s="21">
        <f t="shared" si="24"/>
        <v>419.74999999999994</v>
      </c>
      <c r="S20" s="21">
        <f t="shared" si="24"/>
        <v>0</v>
      </c>
      <c r="T20" s="21">
        <f t="shared" si="24"/>
        <v>0</v>
      </c>
      <c r="U20" s="21">
        <f t="shared" si="24"/>
        <v>0</v>
      </c>
      <c r="W20" s="20">
        <f>P20+R20+S20+T20+U20</f>
        <v>4939.75</v>
      </c>
      <c r="X20" s="20">
        <f>SUM(W14:W19)</f>
        <v>4939.75</v>
      </c>
      <c r="AB20" s="21"/>
      <c r="AD20" s="21"/>
      <c r="AE20" s="21">
        <f t="shared" ref="AE20:AG20" si="25">SUM(AE14:AE19)</f>
        <v>10000</v>
      </c>
      <c r="AF20" s="21">
        <f t="shared" si="25"/>
        <v>0</v>
      </c>
      <c r="AG20" s="21">
        <f t="shared" si="25"/>
        <v>0</v>
      </c>
      <c r="AI20" s="20">
        <f>AB20+AD20+AE20+AF20+AG20</f>
        <v>10000</v>
      </c>
      <c r="AK20">
        <f t="shared" ref="AK20" si="26">SUM(AK14:AK19)</f>
        <v>0</v>
      </c>
      <c r="AL20">
        <f t="shared" ref="AL20" si="27">SUM(AL14:AL19)</f>
        <v>0</v>
      </c>
      <c r="AM20" s="21">
        <f t="shared" ref="AM20" si="28">SUM(AM14:AM19)</f>
        <v>0</v>
      </c>
      <c r="AN20">
        <f t="shared" ref="AN20" si="29">SUM(AN14:AN19)</f>
        <v>0</v>
      </c>
      <c r="AO20" s="21">
        <f t="shared" ref="AO20" si="30">SUM(AO14:AO19)</f>
        <v>0</v>
      </c>
      <c r="AP20" s="21">
        <f t="shared" ref="AP20" si="31">SUM(AP14:AP19)</f>
        <v>0</v>
      </c>
      <c r="AQ20" s="21">
        <f t="shared" ref="AQ20" si="32">SUM(AQ14:AQ19)</f>
        <v>0</v>
      </c>
      <c r="AR20" s="21">
        <f t="shared" ref="AR20" si="33">SUM(AR14:AR19)</f>
        <v>0</v>
      </c>
      <c r="AT20" s="20">
        <f>AM20+AO20+AP20+AQ20+AR20</f>
        <v>0</v>
      </c>
    </row>
    <row r="22" spans="1:48" x14ac:dyDescent="0.25">
      <c r="A22" s="30">
        <v>44166</v>
      </c>
      <c r="B22" s="26"/>
      <c r="C22" s="26"/>
      <c r="D22" s="26"/>
      <c r="E22" s="26"/>
      <c r="F22" s="26"/>
      <c r="G22" s="26"/>
      <c r="H22" s="26"/>
      <c r="I22" s="26"/>
      <c r="N22" s="30">
        <v>44166</v>
      </c>
      <c r="Z22" s="30">
        <v>44166</v>
      </c>
      <c r="AK22" s="30">
        <v>44166</v>
      </c>
    </row>
    <row r="23" spans="1:48" ht="45" x14ac:dyDescent="0.25">
      <c r="A23" s="22" t="s">
        <v>20</v>
      </c>
      <c r="B23" s="22" t="s">
        <v>29</v>
      </c>
      <c r="C23" s="22" t="s">
        <v>28</v>
      </c>
      <c r="D23" s="22" t="s">
        <v>27</v>
      </c>
      <c r="E23" s="22" t="s">
        <v>1</v>
      </c>
      <c r="F23" s="27" t="s">
        <v>26</v>
      </c>
      <c r="G23" s="22" t="s">
        <v>25</v>
      </c>
      <c r="H23" s="27" t="s">
        <v>24</v>
      </c>
      <c r="I23" s="22" t="s">
        <v>23</v>
      </c>
      <c r="N23" s="32" t="s">
        <v>29</v>
      </c>
      <c r="O23" s="32" t="s">
        <v>28</v>
      </c>
      <c r="P23" s="32" t="s">
        <v>27</v>
      </c>
      <c r="Q23" s="32" t="s">
        <v>1</v>
      </c>
      <c r="R23" s="33" t="s">
        <v>26</v>
      </c>
      <c r="S23" s="32" t="s">
        <v>25</v>
      </c>
      <c r="T23" s="33" t="s">
        <v>24</v>
      </c>
      <c r="U23" s="32" t="s">
        <v>23</v>
      </c>
      <c r="V23" s="34"/>
      <c r="W23" s="34"/>
      <c r="X23" s="34"/>
      <c r="Z23" s="32" t="s">
        <v>29</v>
      </c>
      <c r="AA23" s="32" t="s">
        <v>28</v>
      </c>
      <c r="AB23" s="32" t="s">
        <v>27</v>
      </c>
      <c r="AC23" s="32" t="s">
        <v>1</v>
      </c>
      <c r="AD23" s="33" t="s">
        <v>26</v>
      </c>
      <c r="AE23" s="32" t="s">
        <v>25</v>
      </c>
      <c r="AF23" s="33" t="s">
        <v>24</v>
      </c>
      <c r="AG23" s="32" t="s">
        <v>23</v>
      </c>
      <c r="AH23" s="34"/>
      <c r="AI23" s="34"/>
      <c r="AK23" s="32" t="s">
        <v>29</v>
      </c>
      <c r="AL23" s="32" t="s">
        <v>28</v>
      </c>
      <c r="AM23" s="32" t="s">
        <v>27</v>
      </c>
      <c r="AN23" s="32" t="s">
        <v>1</v>
      </c>
      <c r="AO23" s="33" t="s">
        <v>26</v>
      </c>
      <c r="AP23" s="32" t="s">
        <v>25</v>
      </c>
      <c r="AQ23" s="33" t="s">
        <v>24</v>
      </c>
      <c r="AR23" s="32" t="s">
        <v>23</v>
      </c>
      <c r="AS23" s="34"/>
      <c r="AT23" s="34"/>
    </row>
    <row r="24" spans="1:48" x14ac:dyDescent="0.25">
      <c r="A24" t="s">
        <v>19</v>
      </c>
      <c r="B24">
        <v>150</v>
      </c>
      <c r="D24" s="21">
        <f t="shared" ref="D24:D29" si="34">(B24*40)+(C24*60)</f>
        <v>6000</v>
      </c>
      <c r="E24">
        <v>908</v>
      </c>
      <c r="F24" s="21">
        <f t="shared" ref="F24:F29" si="35">E24*0.575</f>
        <v>522.09999999999991</v>
      </c>
      <c r="G24" s="21">
        <v>9600</v>
      </c>
      <c r="H24" s="21">
        <v>621.20000000000005</v>
      </c>
      <c r="I24" s="21">
        <v>100</v>
      </c>
      <c r="K24" s="20">
        <f t="shared" ref="K24:K30" si="36">D24+F24+G24+H24+I24</f>
        <v>16843.3</v>
      </c>
      <c r="N24" s="34">
        <v>118</v>
      </c>
      <c r="O24" s="34"/>
      <c r="P24" s="35">
        <f t="shared" ref="P24:P29" si="37">(N24*40)+(O24*60)</f>
        <v>4720</v>
      </c>
      <c r="Q24" s="34">
        <v>875</v>
      </c>
      <c r="R24" s="35">
        <f t="shared" ref="R24:R29" si="38">Q24*0.575</f>
        <v>503.12499999999994</v>
      </c>
      <c r="S24" s="35">
        <v>0</v>
      </c>
      <c r="T24" s="35">
        <v>0</v>
      </c>
      <c r="U24" s="35">
        <v>0</v>
      </c>
      <c r="V24" s="34"/>
      <c r="W24" s="36">
        <f t="shared" ref="W24:W30" si="39">P24+R24+S24+T24+U24</f>
        <v>5223.125</v>
      </c>
      <c r="X24" s="34"/>
      <c r="Z24" s="34">
        <v>32</v>
      </c>
      <c r="AA24" s="34"/>
      <c r="AB24" s="35">
        <f t="shared" ref="AB24" si="40">(Z24*40)+(AA24*60)</f>
        <v>1280</v>
      </c>
      <c r="AC24" s="34">
        <v>33</v>
      </c>
      <c r="AD24" s="35">
        <f t="shared" ref="AD24" si="41">AC24*0.575</f>
        <v>18.974999999999998</v>
      </c>
      <c r="AE24" s="35">
        <v>9600</v>
      </c>
      <c r="AF24" s="35">
        <v>621.20000000000005</v>
      </c>
      <c r="AG24" s="35">
        <v>100</v>
      </c>
      <c r="AH24" s="34"/>
      <c r="AI24" s="36">
        <f t="shared" ref="AI24:AI30" si="42">AB24+AD24+AE24+AF24+AG24</f>
        <v>11620.175000000001</v>
      </c>
      <c r="AK24" s="34"/>
      <c r="AL24" s="34"/>
      <c r="AM24" s="35"/>
      <c r="AN24" s="34"/>
      <c r="AO24" s="35"/>
      <c r="AP24" s="35"/>
      <c r="AQ24" s="35"/>
      <c r="AR24" s="35"/>
      <c r="AS24" s="34"/>
      <c r="AT24" s="36">
        <f t="shared" ref="AT24:AT30" si="43">AM24+AO24+AP24+AQ24+AR24</f>
        <v>0</v>
      </c>
    </row>
    <row r="25" spans="1:48" x14ac:dyDescent="0.25">
      <c r="A25" t="s">
        <v>18</v>
      </c>
      <c r="D25" s="21">
        <f t="shared" si="34"/>
        <v>0</v>
      </c>
      <c r="F25" s="21">
        <f t="shared" si="35"/>
        <v>0</v>
      </c>
      <c r="G25" s="21"/>
      <c r="H25" s="21"/>
      <c r="I25" s="21"/>
      <c r="K25" s="20">
        <f t="shared" si="36"/>
        <v>0</v>
      </c>
      <c r="N25" s="34"/>
      <c r="O25" s="34"/>
      <c r="P25" s="35">
        <f t="shared" si="37"/>
        <v>0</v>
      </c>
      <c r="Q25" s="34"/>
      <c r="R25" s="35">
        <f t="shared" si="38"/>
        <v>0</v>
      </c>
      <c r="S25" s="35"/>
      <c r="T25" s="35"/>
      <c r="U25" s="35"/>
      <c r="V25" s="34"/>
      <c r="W25" s="36">
        <f t="shared" si="39"/>
        <v>0</v>
      </c>
      <c r="X25" s="34"/>
      <c r="Z25" s="34"/>
      <c r="AA25" s="34"/>
      <c r="AB25" s="35"/>
      <c r="AC25" s="34"/>
      <c r="AD25" s="35"/>
      <c r="AE25" s="35"/>
      <c r="AF25" s="35"/>
      <c r="AG25" s="35"/>
      <c r="AH25" s="34"/>
      <c r="AI25" s="36">
        <f t="shared" si="42"/>
        <v>0</v>
      </c>
      <c r="AK25" s="34"/>
      <c r="AL25" s="34"/>
      <c r="AM25" s="35"/>
      <c r="AN25" s="34"/>
      <c r="AO25" s="35"/>
      <c r="AP25" s="35"/>
      <c r="AQ25" s="35"/>
      <c r="AR25" s="35"/>
      <c r="AS25" s="34"/>
      <c r="AT25" s="36">
        <f t="shared" si="43"/>
        <v>0</v>
      </c>
    </row>
    <row r="26" spans="1:48" x14ac:dyDescent="0.25">
      <c r="A26" t="s">
        <v>17</v>
      </c>
      <c r="B26">
        <v>44</v>
      </c>
      <c r="C26">
        <v>2</v>
      </c>
      <c r="D26" s="21">
        <f t="shared" si="34"/>
        <v>1880</v>
      </c>
      <c r="E26">
        <v>292</v>
      </c>
      <c r="F26" s="21">
        <f t="shared" si="35"/>
        <v>167.89999999999998</v>
      </c>
      <c r="G26" s="21"/>
      <c r="H26" s="21"/>
      <c r="I26" s="21"/>
      <c r="K26" s="20">
        <f t="shared" si="36"/>
        <v>2047.9</v>
      </c>
      <c r="N26" s="34">
        <v>44</v>
      </c>
      <c r="O26" s="34">
        <v>2</v>
      </c>
      <c r="P26" s="35">
        <f t="shared" si="37"/>
        <v>1880</v>
      </c>
      <c r="Q26" s="34">
        <v>292</v>
      </c>
      <c r="R26" s="35">
        <f t="shared" si="38"/>
        <v>167.89999999999998</v>
      </c>
      <c r="S26" s="35"/>
      <c r="T26" s="35"/>
      <c r="U26" s="35"/>
      <c r="V26" s="34"/>
      <c r="W26" s="36">
        <f t="shared" si="39"/>
        <v>2047.9</v>
      </c>
      <c r="X26" s="34"/>
      <c r="Z26" s="34"/>
      <c r="AA26" s="34"/>
      <c r="AB26" s="35"/>
      <c r="AC26" s="34"/>
      <c r="AD26" s="35"/>
      <c r="AE26" s="35"/>
      <c r="AF26" s="35"/>
      <c r="AG26" s="35"/>
      <c r="AH26" s="34"/>
      <c r="AI26" s="36">
        <f t="shared" si="42"/>
        <v>0</v>
      </c>
      <c r="AK26" s="34"/>
      <c r="AL26" s="34"/>
      <c r="AM26" s="35"/>
      <c r="AN26" s="34"/>
      <c r="AO26" s="35"/>
      <c r="AP26" s="35"/>
      <c r="AQ26" s="35"/>
      <c r="AR26" s="35"/>
      <c r="AS26" s="34"/>
      <c r="AT26" s="36">
        <f t="shared" si="43"/>
        <v>0</v>
      </c>
    </row>
    <row r="27" spans="1:48" x14ac:dyDescent="0.25">
      <c r="A27" t="s">
        <v>16</v>
      </c>
      <c r="B27">
        <v>9</v>
      </c>
      <c r="D27" s="21">
        <f t="shared" si="34"/>
        <v>360</v>
      </c>
      <c r="E27">
        <v>18</v>
      </c>
      <c r="F27" s="21">
        <f t="shared" si="35"/>
        <v>10.35</v>
      </c>
      <c r="G27" s="21"/>
      <c r="H27" s="21"/>
      <c r="I27" s="21"/>
      <c r="K27" s="20">
        <f t="shared" si="36"/>
        <v>370.35</v>
      </c>
      <c r="N27" s="34">
        <v>9</v>
      </c>
      <c r="O27" s="34"/>
      <c r="P27" s="35">
        <f t="shared" si="37"/>
        <v>360</v>
      </c>
      <c r="Q27" s="34">
        <v>18</v>
      </c>
      <c r="R27" s="35">
        <f t="shared" si="38"/>
        <v>10.35</v>
      </c>
      <c r="S27" s="35"/>
      <c r="T27" s="35"/>
      <c r="U27" s="35"/>
      <c r="V27" s="34"/>
      <c r="W27" s="36">
        <f t="shared" si="39"/>
        <v>370.35</v>
      </c>
      <c r="X27" s="34"/>
      <c r="Z27" s="34"/>
      <c r="AA27" s="34"/>
      <c r="AB27" s="35"/>
      <c r="AC27" s="34"/>
      <c r="AD27" s="35"/>
      <c r="AE27" s="35"/>
      <c r="AF27" s="35"/>
      <c r="AG27" s="35"/>
      <c r="AH27" s="34"/>
      <c r="AI27" s="36">
        <f t="shared" si="42"/>
        <v>0</v>
      </c>
      <c r="AK27" s="34"/>
      <c r="AL27" s="34"/>
      <c r="AM27" s="35"/>
      <c r="AN27" s="34"/>
      <c r="AO27" s="35"/>
      <c r="AP27" s="35"/>
      <c r="AQ27" s="35"/>
      <c r="AR27" s="35"/>
      <c r="AS27" s="34"/>
      <c r="AT27" s="36">
        <f t="shared" si="43"/>
        <v>0</v>
      </c>
    </row>
    <row r="28" spans="1:48" x14ac:dyDescent="0.25">
      <c r="A28" t="s">
        <v>15</v>
      </c>
      <c r="B28">
        <v>1</v>
      </c>
      <c r="D28" s="21">
        <f t="shared" si="34"/>
        <v>40</v>
      </c>
      <c r="E28">
        <v>15</v>
      </c>
      <c r="F28" s="21">
        <f t="shared" si="35"/>
        <v>8.625</v>
      </c>
      <c r="G28" s="21"/>
      <c r="H28" s="21"/>
      <c r="I28" s="21"/>
      <c r="K28" s="20">
        <f t="shared" si="36"/>
        <v>48.625</v>
      </c>
      <c r="N28" s="34">
        <v>1</v>
      </c>
      <c r="O28" s="34"/>
      <c r="P28" s="35">
        <f t="shared" si="37"/>
        <v>40</v>
      </c>
      <c r="Q28" s="34">
        <v>15</v>
      </c>
      <c r="R28" s="35">
        <f t="shared" si="38"/>
        <v>8.625</v>
      </c>
      <c r="S28" s="35"/>
      <c r="T28" s="35"/>
      <c r="U28" s="35"/>
      <c r="V28" s="34"/>
      <c r="W28" s="36">
        <f t="shared" si="39"/>
        <v>48.625</v>
      </c>
      <c r="X28" s="34"/>
      <c r="Z28" s="34"/>
      <c r="AA28" s="34"/>
      <c r="AB28" s="35"/>
      <c r="AC28" s="34"/>
      <c r="AD28" s="35"/>
      <c r="AE28" s="35"/>
      <c r="AF28" s="35"/>
      <c r="AG28" s="35"/>
      <c r="AH28" s="34"/>
      <c r="AI28" s="36">
        <f t="shared" si="42"/>
        <v>0</v>
      </c>
      <c r="AK28" s="34"/>
      <c r="AL28" s="34"/>
      <c r="AM28" s="35"/>
      <c r="AN28" s="34"/>
      <c r="AO28" s="35"/>
      <c r="AP28" s="35"/>
      <c r="AQ28" s="35"/>
      <c r="AR28" s="35"/>
      <c r="AS28" s="34"/>
      <c r="AT28" s="36">
        <f t="shared" si="43"/>
        <v>0</v>
      </c>
    </row>
    <row r="29" spans="1:48" x14ac:dyDescent="0.25">
      <c r="A29" t="s">
        <v>14</v>
      </c>
      <c r="B29">
        <v>16</v>
      </c>
      <c r="D29" s="21">
        <f t="shared" si="34"/>
        <v>640</v>
      </c>
      <c r="E29">
        <v>36</v>
      </c>
      <c r="F29" s="21">
        <f t="shared" si="35"/>
        <v>20.7</v>
      </c>
      <c r="G29" s="21"/>
      <c r="H29" s="21"/>
      <c r="I29" s="21"/>
      <c r="K29" s="20">
        <f t="shared" si="36"/>
        <v>660.7</v>
      </c>
      <c r="N29" s="34">
        <v>16</v>
      </c>
      <c r="O29" s="34"/>
      <c r="P29" s="35">
        <f t="shared" si="37"/>
        <v>640</v>
      </c>
      <c r="Q29" s="34">
        <v>36</v>
      </c>
      <c r="R29" s="35">
        <f t="shared" si="38"/>
        <v>20.7</v>
      </c>
      <c r="S29" s="35"/>
      <c r="T29" s="35"/>
      <c r="U29" s="35"/>
      <c r="V29" s="34"/>
      <c r="W29" s="36">
        <f t="shared" si="39"/>
        <v>660.7</v>
      </c>
      <c r="X29" s="34"/>
      <c r="Z29" s="34"/>
      <c r="AA29" s="34"/>
      <c r="AB29" s="35"/>
      <c r="AC29" s="34"/>
      <c r="AD29" s="35"/>
      <c r="AE29" s="35"/>
      <c r="AF29" s="35"/>
      <c r="AG29" s="35"/>
      <c r="AH29" s="34"/>
      <c r="AI29" s="36">
        <f t="shared" si="42"/>
        <v>0</v>
      </c>
      <c r="AK29" s="34"/>
      <c r="AL29" s="34"/>
      <c r="AM29" s="35"/>
      <c r="AN29" s="34"/>
      <c r="AO29" s="35"/>
      <c r="AP29" s="35"/>
      <c r="AQ29" s="35"/>
      <c r="AR29" s="35"/>
      <c r="AS29" s="34"/>
      <c r="AT29" s="36">
        <f t="shared" si="43"/>
        <v>0</v>
      </c>
    </row>
    <row r="30" spans="1:48" x14ac:dyDescent="0.25">
      <c r="A30" t="s">
        <v>22</v>
      </c>
      <c r="B30">
        <f>SUM(B24:B29)</f>
        <v>220</v>
      </c>
      <c r="C30">
        <f>SUM(C26:C29)</f>
        <v>2</v>
      </c>
      <c r="D30" s="21">
        <f t="shared" ref="D30:I30" si="44">SUM(D24:D29)</f>
        <v>8920</v>
      </c>
      <c r="E30">
        <f t="shared" si="44"/>
        <v>1269</v>
      </c>
      <c r="F30" s="21">
        <f t="shared" si="44"/>
        <v>729.67499999999995</v>
      </c>
      <c r="G30" s="21">
        <f t="shared" si="44"/>
        <v>9600</v>
      </c>
      <c r="H30" s="21">
        <f t="shared" si="44"/>
        <v>621.20000000000005</v>
      </c>
      <c r="I30" s="21">
        <f t="shared" si="44"/>
        <v>100</v>
      </c>
      <c r="K30" s="20">
        <f t="shared" si="36"/>
        <v>19970.875</v>
      </c>
      <c r="N30" s="34">
        <f>SUM(N24:N29)</f>
        <v>188</v>
      </c>
      <c r="O30" s="34">
        <f>SUM(O26:O29)</f>
        <v>2</v>
      </c>
      <c r="P30" s="35">
        <f>SUM(P24:P29)</f>
        <v>7640</v>
      </c>
      <c r="Q30" s="34">
        <f>SUM(Q24:Q29)</f>
        <v>1236</v>
      </c>
      <c r="R30" s="35">
        <f>SUM(R24:R29)</f>
        <v>710.69999999999993</v>
      </c>
      <c r="S30" s="35">
        <f>SUM(S24:S29)</f>
        <v>0</v>
      </c>
      <c r="T30" s="35">
        <f>SUM(T24:T29)</f>
        <v>0</v>
      </c>
      <c r="U30" s="35">
        <v>0</v>
      </c>
      <c r="V30" s="34"/>
      <c r="W30" s="36">
        <f t="shared" si="39"/>
        <v>8350.7000000000007</v>
      </c>
      <c r="X30" s="34"/>
      <c r="Z30" s="34">
        <f>SUM(Z24:Z29)</f>
        <v>32</v>
      </c>
      <c r="AA30" s="34">
        <f>SUM(AA26:AA29)</f>
        <v>0</v>
      </c>
      <c r="AB30" s="35">
        <f t="shared" ref="AB30:AG30" si="45">SUM(AB24:AB29)</f>
        <v>1280</v>
      </c>
      <c r="AC30" s="34">
        <f t="shared" si="45"/>
        <v>33</v>
      </c>
      <c r="AD30" s="35">
        <f t="shared" si="45"/>
        <v>18.974999999999998</v>
      </c>
      <c r="AE30" s="35">
        <f t="shared" si="45"/>
        <v>9600</v>
      </c>
      <c r="AF30" s="35">
        <f t="shared" si="45"/>
        <v>621.20000000000005</v>
      </c>
      <c r="AG30" s="35">
        <f t="shared" si="45"/>
        <v>100</v>
      </c>
      <c r="AH30" s="34"/>
      <c r="AI30" s="36">
        <f t="shared" si="42"/>
        <v>11620.175000000001</v>
      </c>
      <c r="AK30" s="34">
        <f>SUM(AK24:AK29)</f>
        <v>0</v>
      </c>
      <c r="AL30" s="34">
        <f>SUM(AL26:AL29)</f>
        <v>0</v>
      </c>
      <c r="AM30" s="35">
        <f>SUM(AM24:AM29)</f>
        <v>0</v>
      </c>
      <c r="AN30" s="34">
        <f>SUM(AN24:AN29)</f>
        <v>0</v>
      </c>
      <c r="AO30" s="35">
        <f>SUM(AO24:AO29)</f>
        <v>0</v>
      </c>
      <c r="AP30" s="35">
        <f>SUM(AP24:AP29)</f>
        <v>0</v>
      </c>
      <c r="AQ30" s="35">
        <f>SUM(AQ24:AQ29)</f>
        <v>0</v>
      </c>
      <c r="AR30" s="35">
        <v>0</v>
      </c>
      <c r="AS30" s="34"/>
      <c r="AT30" s="36">
        <f t="shared" si="43"/>
        <v>0</v>
      </c>
      <c r="AV30" s="29">
        <f>Q30+AC30+AN30</f>
        <v>1269</v>
      </c>
    </row>
    <row r="31" spans="1:48" x14ac:dyDescent="0.25"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</row>
    <row r="32" spans="1:48" x14ac:dyDescent="0.25">
      <c r="A32" s="30">
        <v>44197</v>
      </c>
      <c r="B32" s="26"/>
      <c r="C32" s="26"/>
      <c r="D32" s="26"/>
      <c r="E32" s="26"/>
      <c r="F32" s="26"/>
      <c r="G32" s="26"/>
      <c r="H32" s="26"/>
      <c r="I32" s="26"/>
      <c r="N32" s="30">
        <v>44197</v>
      </c>
      <c r="Z32" s="30">
        <v>44197</v>
      </c>
      <c r="AK32" s="30">
        <v>44197</v>
      </c>
    </row>
    <row r="33" spans="1:48" ht="45" x14ac:dyDescent="0.25">
      <c r="A33" s="22" t="s">
        <v>20</v>
      </c>
      <c r="B33" s="22" t="s">
        <v>29</v>
      </c>
      <c r="C33" s="22" t="s">
        <v>28</v>
      </c>
      <c r="D33" s="22" t="s">
        <v>27</v>
      </c>
      <c r="E33" s="22" t="s">
        <v>1</v>
      </c>
      <c r="F33" s="27" t="s">
        <v>26</v>
      </c>
      <c r="G33" s="22" t="s">
        <v>25</v>
      </c>
      <c r="H33" s="27" t="s">
        <v>24</v>
      </c>
      <c r="I33" s="22" t="s">
        <v>23</v>
      </c>
      <c r="N33" s="22" t="s">
        <v>29</v>
      </c>
      <c r="O33" s="22" t="s">
        <v>28</v>
      </c>
      <c r="P33" s="22" t="s">
        <v>27</v>
      </c>
      <c r="Q33" s="22" t="s">
        <v>1</v>
      </c>
      <c r="R33" s="27" t="s">
        <v>26</v>
      </c>
      <c r="S33" s="22" t="s">
        <v>25</v>
      </c>
      <c r="T33" s="27" t="s">
        <v>24</v>
      </c>
      <c r="U33" s="22" t="s">
        <v>23</v>
      </c>
      <c r="Z33" s="22" t="s">
        <v>29</v>
      </c>
      <c r="AA33" s="22" t="s">
        <v>28</v>
      </c>
      <c r="AB33" s="22" t="s">
        <v>27</v>
      </c>
      <c r="AC33" s="22" t="s">
        <v>1</v>
      </c>
      <c r="AD33" s="27" t="s">
        <v>26</v>
      </c>
      <c r="AE33" s="22" t="s">
        <v>25</v>
      </c>
      <c r="AF33" s="27" t="s">
        <v>24</v>
      </c>
      <c r="AG33" s="22" t="s">
        <v>23</v>
      </c>
      <c r="AK33" s="22" t="s">
        <v>29</v>
      </c>
      <c r="AL33" s="22" t="s">
        <v>28</v>
      </c>
      <c r="AM33" s="22" t="s">
        <v>27</v>
      </c>
      <c r="AN33" s="22" t="s">
        <v>1</v>
      </c>
      <c r="AO33" s="27" t="s">
        <v>26</v>
      </c>
      <c r="AP33" s="22" t="s">
        <v>25</v>
      </c>
      <c r="AQ33" s="27" t="s">
        <v>24</v>
      </c>
      <c r="AR33" s="22" t="s">
        <v>23</v>
      </c>
    </row>
    <row r="34" spans="1:48" x14ac:dyDescent="0.25">
      <c r="A34" t="s">
        <v>19</v>
      </c>
      <c r="D34" s="21">
        <f t="shared" ref="D34:D39" si="46">(B34*40)+(C34*60)</f>
        <v>0</v>
      </c>
      <c r="F34" s="21">
        <f t="shared" ref="F34:F39" si="47">E34*0.575</f>
        <v>0</v>
      </c>
      <c r="G34" s="21"/>
      <c r="H34" s="21"/>
      <c r="I34" s="21"/>
      <c r="K34" s="20">
        <f t="shared" ref="K34:K40" si="48">D34+F34+G34+H34+I34</f>
        <v>0</v>
      </c>
      <c r="P34" s="21">
        <f t="shared" ref="P34:P39" si="49">(N34*40)+(O34*60)</f>
        <v>0</v>
      </c>
      <c r="R34" s="21">
        <f t="shared" ref="R34:R39" si="50">Q34*0.575</f>
        <v>0</v>
      </c>
      <c r="S34" s="21"/>
      <c r="T34" s="21"/>
      <c r="U34" s="21"/>
      <c r="W34" s="20">
        <f t="shared" ref="W34:W40" si="51">P34+R34+S34+T34+U34</f>
        <v>0</v>
      </c>
      <c r="AB34" s="21">
        <f t="shared" ref="AB34" si="52">(Z34*40)+(AA34*60)</f>
        <v>0</v>
      </c>
      <c r="AD34" s="21">
        <f t="shared" ref="AD34" si="53">AC34*0.575</f>
        <v>0</v>
      </c>
      <c r="AF34" s="21"/>
      <c r="AG34" s="21"/>
      <c r="AI34" s="20">
        <f>AB34+AD34+AE34+AF34+AG34</f>
        <v>0</v>
      </c>
      <c r="AM34" s="21">
        <f t="shared" ref="AM34:AM35" si="54">(AK34*40)+(AL34*60)</f>
        <v>0</v>
      </c>
      <c r="AO34" s="21">
        <f t="shared" ref="AO34:AO35" si="55">AN34*0.575</f>
        <v>0</v>
      </c>
      <c r="AP34" s="21"/>
      <c r="AQ34" s="21"/>
      <c r="AR34" s="21"/>
      <c r="AT34" s="20">
        <f t="shared" ref="AT34:AT40" si="56">AM34+AO34+AP34+AQ34+AR34</f>
        <v>0</v>
      </c>
    </row>
    <row r="35" spans="1:48" x14ac:dyDescent="0.25">
      <c r="A35" t="s">
        <v>18</v>
      </c>
      <c r="B35">
        <v>102</v>
      </c>
      <c r="D35" s="21">
        <f t="shared" si="46"/>
        <v>4080</v>
      </c>
      <c r="E35">
        <v>482</v>
      </c>
      <c r="F35" s="21">
        <f t="shared" si="47"/>
        <v>277.14999999999998</v>
      </c>
      <c r="G35" s="21">
        <v>6639.6</v>
      </c>
      <c r="H35" s="21">
        <v>45.98</v>
      </c>
      <c r="I35" s="21"/>
      <c r="K35" s="20">
        <f t="shared" si="48"/>
        <v>11042.73</v>
      </c>
      <c r="N35">
        <f>102-15</f>
        <v>87</v>
      </c>
      <c r="P35" s="21">
        <f t="shared" si="49"/>
        <v>3480</v>
      </c>
      <c r="Q35">
        <f>482-30</f>
        <v>452</v>
      </c>
      <c r="R35" s="21">
        <f t="shared" si="50"/>
        <v>259.89999999999998</v>
      </c>
      <c r="S35" s="21">
        <v>0</v>
      </c>
      <c r="T35" s="21">
        <v>0</v>
      </c>
      <c r="U35" s="21"/>
      <c r="W35" s="20">
        <f t="shared" si="51"/>
        <v>3739.9</v>
      </c>
      <c r="AB35" s="21"/>
      <c r="AD35" s="21"/>
      <c r="AE35" s="21">
        <v>6639.6</v>
      </c>
      <c r="AF35" s="21">
        <v>45.98</v>
      </c>
      <c r="AG35" s="21"/>
      <c r="AI35" s="20">
        <f>AB35+AD35+AE35+AF35+AG35</f>
        <v>6685.58</v>
      </c>
      <c r="AK35">
        <f>15</f>
        <v>15</v>
      </c>
      <c r="AM35" s="21">
        <f t="shared" si="54"/>
        <v>600</v>
      </c>
      <c r="AN35">
        <v>30</v>
      </c>
      <c r="AO35" s="21">
        <f t="shared" si="55"/>
        <v>17.25</v>
      </c>
      <c r="AP35" s="21">
        <v>0</v>
      </c>
      <c r="AQ35" s="21">
        <v>0</v>
      </c>
      <c r="AR35" s="21"/>
      <c r="AT35" s="20">
        <f t="shared" si="56"/>
        <v>617.25</v>
      </c>
    </row>
    <row r="36" spans="1:48" x14ac:dyDescent="0.25">
      <c r="A36" t="s">
        <v>17</v>
      </c>
      <c r="B36">
        <v>36</v>
      </c>
      <c r="D36" s="21">
        <f t="shared" si="46"/>
        <v>1440</v>
      </c>
      <c r="E36">
        <v>150</v>
      </c>
      <c r="F36" s="21">
        <f t="shared" si="47"/>
        <v>86.25</v>
      </c>
      <c r="G36" s="21"/>
      <c r="H36" s="21"/>
      <c r="I36" s="21"/>
      <c r="K36" s="20">
        <f t="shared" si="48"/>
        <v>1526.25</v>
      </c>
      <c r="N36">
        <v>36</v>
      </c>
      <c r="P36" s="21">
        <f t="shared" si="49"/>
        <v>1440</v>
      </c>
      <c r="Q36">
        <v>150</v>
      </c>
      <c r="R36" s="21">
        <f t="shared" si="50"/>
        <v>86.25</v>
      </c>
      <c r="S36" s="21"/>
      <c r="T36" s="21"/>
      <c r="U36" s="21"/>
      <c r="W36" s="20">
        <f t="shared" si="51"/>
        <v>1526.25</v>
      </c>
      <c r="AB36" s="21"/>
      <c r="AD36" s="21"/>
      <c r="AE36" s="21"/>
      <c r="AF36" s="21"/>
      <c r="AG36" s="21"/>
      <c r="AI36" s="20">
        <f t="shared" ref="AI36:AI40" si="57">AB36+AD36+AE36+AF36+AG36</f>
        <v>0</v>
      </c>
      <c r="AM36" s="21"/>
      <c r="AO36" s="21"/>
      <c r="AP36" s="21"/>
      <c r="AQ36" s="21"/>
      <c r="AR36" s="21"/>
      <c r="AT36" s="20">
        <f t="shared" si="56"/>
        <v>0</v>
      </c>
    </row>
    <row r="37" spans="1:48" x14ac:dyDescent="0.25">
      <c r="A37" t="s">
        <v>16</v>
      </c>
      <c r="D37" s="21">
        <f t="shared" si="46"/>
        <v>0</v>
      </c>
      <c r="F37" s="21">
        <f t="shared" si="47"/>
        <v>0</v>
      </c>
      <c r="G37" s="21"/>
      <c r="H37" s="21"/>
      <c r="I37" s="21"/>
      <c r="K37" s="20">
        <f t="shared" si="48"/>
        <v>0</v>
      </c>
      <c r="P37" s="21">
        <f t="shared" si="49"/>
        <v>0</v>
      </c>
      <c r="R37" s="21">
        <f t="shared" si="50"/>
        <v>0</v>
      </c>
      <c r="S37" s="21"/>
      <c r="T37" s="21"/>
      <c r="U37" s="21"/>
      <c r="W37" s="20">
        <f t="shared" si="51"/>
        <v>0</v>
      </c>
      <c r="AB37" s="21"/>
      <c r="AD37" s="21"/>
      <c r="AE37" s="21"/>
      <c r="AF37" s="21"/>
      <c r="AG37" s="21"/>
      <c r="AI37" s="20">
        <f t="shared" si="57"/>
        <v>0</v>
      </c>
      <c r="AM37" s="21"/>
      <c r="AO37" s="21"/>
      <c r="AP37" s="21"/>
      <c r="AQ37" s="21"/>
      <c r="AR37" s="21"/>
      <c r="AT37" s="20">
        <f t="shared" si="56"/>
        <v>0</v>
      </c>
    </row>
    <row r="38" spans="1:48" x14ac:dyDescent="0.25">
      <c r="A38" t="s">
        <v>15</v>
      </c>
      <c r="B38">
        <v>40</v>
      </c>
      <c r="D38" s="21">
        <f t="shared" si="46"/>
        <v>1600</v>
      </c>
      <c r="E38">
        <v>100</v>
      </c>
      <c r="F38" s="21">
        <f t="shared" si="47"/>
        <v>57.499999999999993</v>
      </c>
      <c r="G38" s="21"/>
      <c r="H38" s="21"/>
      <c r="I38" s="21"/>
      <c r="K38" s="20">
        <f t="shared" si="48"/>
        <v>1657.5</v>
      </c>
      <c r="N38">
        <v>40</v>
      </c>
      <c r="P38" s="21">
        <f t="shared" si="49"/>
        <v>1600</v>
      </c>
      <c r="Q38">
        <v>100</v>
      </c>
      <c r="R38" s="21">
        <f t="shared" si="50"/>
        <v>57.499999999999993</v>
      </c>
      <c r="S38" s="21"/>
      <c r="T38" s="21"/>
      <c r="U38" s="21"/>
      <c r="W38" s="20">
        <f t="shared" si="51"/>
        <v>1657.5</v>
      </c>
      <c r="AB38" s="21"/>
      <c r="AD38" s="21"/>
      <c r="AE38" s="21"/>
      <c r="AF38" s="21"/>
      <c r="AG38" s="21"/>
      <c r="AI38" s="20">
        <f t="shared" si="57"/>
        <v>0</v>
      </c>
      <c r="AM38" s="21"/>
      <c r="AO38" s="21"/>
      <c r="AP38" s="21"/>
      <c r="AQ38" s="21"/>
      <c r="AR38" s="21"/>
      <c r="AT38" s="20">
        <f t="shared" si="56"/>
        <v>0</v>
      </c>
    </row>
    <row r="39" spans="1:48" x14ac:dyDescent="0.25">
      <c r="A39" t="s">
        <v>14</v>
      </c>
      <c r="D39" s="21">
        <f t="shared" si="46"/>
        <v>0</v>
      </c>
      <c r="F39" s="21">
        <f t="shared" si="47"/>
        <v>0</v>
      </c>
      <c r="G39" s="21"/>
      <c r="H39" s="21"/>
      <c r="I39" s="21"/>
      <c r="K39" s="20">
        <f t="shared" si="48"/>
        <v>0</v>
      </c>
      <c r="P39" s="21">
        <f t="shared" si="49"/>
        <v>0</v>
      </c>
      <c r="R39" s="21">
        <f t="shared" si="50"/>
        <v>0</v>
      </c>
      <c r="S39" s="21"/>
      <c r="T39" s="21"/>
      <c r="U39" s="21"/>
      <c r="W39" s="20">
        <f t="shared" si="51"/>
        <v>0</v>
      </c>
      <c r="AB39" s="21"/>
      <c r="AD39" s="21"/>
      <c r="AE39" s="21"/>
      <c r="AF39" s="21"/>
      <c r="AG39" s="21"/>
      <c r="AI39" s="20">
        <f t="shared" si="57"/>
        <v>0</v>
      </c>
      <c r="AM39" s="21"/>
      <c r="AO39" s="21"/>
      <c r="AP39" s="21"/>
      <c r="AQ39" s="21"/>
      <c r="AR39" s="21"/>
      <c r="AT39" s="20">
        <f t="shared" si="56"/>
        <v>0</v>
      </c>
    </row>
    <row r="40" spans="1:48" x14ac:dyDescent="0.25">
      <c r="A40" t="s">
        <v>22</v>
      </c>
      <c r="B40">
        <f t="shared" ref="B40:I40" si="58">SUM(B34:B39)</f>
        <v>178</v>
      </c>
      <c r="C40">
        <f t="shared" si="58"/>
        <v>0</v>
      </c>
      <c r="D40" s="21">
        <f t="shared" si="58"/>
        <v>7120</v>
      </c>
      <c r="E40">
        <f t="shared" si="58"/>
        <v>732</v>
      </c>
      <c r="F40" s="21">
        <f t="shared" si="58"/>
        <v>420.9</v>
      </c>
      <c r="G40" s="21">
        <f t="shared" si="58"/>
        <v>6639.6</v>
      </c>
      <c r="H40" s="21">
        <f t="shared" si="58"/>
        <v>45.98</v>
      </c>
      <c r="I40" s="21">
        <f t="shared" si="58"/>
        <v>0</v>
      </c>
      <c r="K40" s="20">
        <f t="shared" si="48"/>
        <v>14226.48</v>
      </c>
      <c r="N40">
        <f t="shared" ref="N40:U40" si="59">SUM(N34:N39)</f>
        <v>163</v>
      </c>
      <c r="O40">
        <f t="shared" si="59"/>
        <v>0</v>
      </c>
      <c r="P40" s="21">
        <f t="shared" si="59"/>
        <v>6520</v>
      </c>
      <c r="Q40">
        <f t="shared" si="59"/>
        <v>702</v>
      </c>
      <c r="R40" s="21">
        <f t="shared" si="59"/>
        <v>403.65</v>
      </c>
      <c r="S40" s="21">
        <f t="shared" si="59"/>
        <v>0</v>
      </c>
      <c r="T40" s="21">
        <f t="shared" si="59"/>
        <v>0</v>
      </c>
      <c r="U40" s="21">
        <f t="shared" si="59"/>
        <v>0</v>
      </c>
      <c r="W40" s="20">
        <f t="shared" si="51"/>
        <v>6923.65</v>
      </c>
      <c r="Z40">
        <f t="shared" ref="Z40:AG40" si="60">SUM(Z34:Z39)</f>
        <v>0</v>
      </c>
      <c r="AA40">
        <f t="shared" si="60"/>
        <v>0</v>
      </c>
      <c r="AB40" s="21">
        <f t="shared" si="60"/>
        <v>0</v>
      </c>
      <c r="AC40">
        <f t="shared" si="60"/>
        <v>0</v>
      </c>
      <c r="AD40" s="21">
        <f t="shared" si="60"/>
        <v>0</v>
      </c>
      <c r="AE40" s="21">
        <f>SUM(AE35:AE39)</f>
        <v>6639.6</v>
      </c>
      <c r="AF40" s="21">
        <f t="shared" si="60"/>
        <v>45.98</v>
      </c>
      <c r="AG40" s="21">
        <f t="shared" si="60"/>
        <v>0</v>
      </c>
      <c r="AI40" s="20">
        <f t="shared" si="57"/>
        <v>6685.58</v>
      </c>
      <c r="AK40">
        <f t="shared" ref="AK40" si="61">SUM(AK34:AK39)</f>
        <v>15</v>
      </c>
      <c r="AL40">
        <f t="shared" ref="AL40" si="62">SUM(AL34:AL39)</f>
        <v>0</v>
      </c>
      <c r="AM40" s="21">
        <f t="shared" ref="AM40" si="63">SUM(AM34:AM39)</f>
        <v>600</v>
      </c>
      <c r="AN40">
        <f t="shared" ref="AN40" si="64">SUM(AN34:AN39)</f>
        <v>30</v>
      </c>
      <c r="AO40" s="21">
        <f t="shared" ref="AO40" si="65">SUM(AO34:AO39)</f>
        <v>17.25</v>
      </c>
      <c r="AP40" s="21">
        <f t="shared" ref="AP40" si="66">SUM(AP34:AP39)</f>
        <v>0</v>
      </c>
      <c r="AQ40" s="21">
        <f t="shared" ref="AQ40" si="67">SUM(AQ34:AQ39)</f>
        <v>0</v>
      </c>
      <c r="AR40" s="21">
        <f t="shared" ref="AR40" si="68">SUM(AR34:AR39)</f>
        <v>0</v>
      </c>
      <c r="AT40" s="20">
        <f t="shared" si="56"/>
        <v>617.25</v>
      </c>
      <c r="AV40">
        <f>Q40+AC40+AN40</f>
        <v>732</v>
      </c>
    </row>
    <row r="41" spans="1:48" x14ac:dyDescent="0.25">
      <c r="D41" s="26"/>
      <c r="E41" s="26"/>
      <c r="F41" s="21"/>
      <c r="G41" s="21"/>
    </row>
    <row r="42" spans="1:48" x14ac:dyDescent="0.25">
      <c r="A42" s="31" t="s">
        <v>30</v>
      </c>
      <c r="B42" s="26"/>
      <c r="C42" s="26"/>
      <c r="D42" s="26"/>
      <c r="E42" s="26"/>
      <c r="F42" s="26"/>
      <c r="G42" s="26"/>
      <c r="H42" s="26"/>
      <c r="I42" s="26"/>
      <c r="N42" s="30">
        <v>44228</v>
      </c>
      <c r="Z42" s="30">
        <v>44228</v>
      </c>
      <c r="AI42" s="30">
        <v>44228</v>
      </c>
    </row>
    <row r="43" spans="1:48" ht="45" x14ac:dyDescent="0.25">
      <c r="A43" s="28" t="s">
        <v>20</v>
      </c>
      <c r="B43" s="22" t="s">
        <v>29</v>
      </c>
      <c r="C43" s="22" t="s">
        <v>28</v>
      </c>
      <c r="D43" s="22" t="s">
        <v>27</v>
      </c>
      <c r="E43" s="22" t="s">
        <v>1</v>
      </c>
      <c r="F43" s="27" t="s">
        <v>26</v>
      </c>
      <c r="G43" s="22" t="s">
        <v>25</v>
      </c>
      <c r="H43" s="27" t="s">
        <v>24</v>
      </c>
      <c r="I43" s="22" t="s">
        <v>23</v>
      </c>
      <c r="N43" s="22" t="s">
        <v>29</v>
      </c>
      <c r="O43" s="22" t="s">
        <v>28</v>
      </c>
      <c r="P43" s="22" t="s">
        <v>27</v>
      </c>
      <c r="Q43" s="22" t="s">
        <v>1</v>
      </c>
      <c r="R43" s="27" t="s">
        <v>26</v>
      </c>
      <c r="S43" s="22" t="s">
        <v>25</v>
      </c>
      <c r="T43" s="27" t="s">
        <v>24</v>
      </c>
      <c r="U43" s="22" t="s">
        <v>23</v>
      </c>
      <c r="Z43" s="22" t="s">
        <v>29</v>
      </c>
      <c r="AA43" s="22" t="s">
        <v>28</v>
      </c>
      <c r="AB43" s="22" t="s">
        <v>27</v>
      </c>
      <c r="AC43" s="22" t="s">
        <v>1</v>
      </c>
      <c r="AD43" s="27" t="s">
        <v>26</v>
      </c>
      <c r="AE43" s="22" t="s">
        <v>25</v>
      </c>
      <c r="AF43" s="27" t="s">
        <v>24</v>
      </c>
      <c r="AG43" s="22" t="s">
        <v>23</v>
      </c>
      <c r="AK43" s="22" t="s">
        <v>29</v>
      </c>
      <c r="AL43" s="22" t="s">
        <v>28</v>
      </c>
      <c r="AM43" s="22" t="s">
        <v>27</v>
      </c>
      <c r="AN43" s="22" t="s">
        <v>1</v>
      </c>
      <c r="AO43" s="27" t="s">
        <v>26</v>
      </c>
      <c r="AP43" s="22" t="s">
        <v>25</v>
      </c>
      <c r="AQ43" s="27" t="s">
        <v>24</v>
      </c>
      <c r="AR43" s="22" t="s">
        <v>23</v>
      </c>
    </row>
    <row r="44" spans="1:48" x14ac:dyDescent="0.25">
      <c r="A44" t="s">
        <v>19</v>
      </c>
      <c r="B44">
        <v>54</v>
      </c>
      <c r="D44" s="21">
        <f t="shared" ref="D44:D49" si="69">(B44*40)+(C44*60)</f>
        <v>2160</v>
      </c>
      <c r="E44">
        <v>224</v>
      </c>
      <c r="F44" s="21">
        <f t="shared" ref="F44:F49" si="70">E44*0.575</f>
        <v>128.79999999999998</v>
      </c>
      <c r="G44" s="21"/>
      <c r="H44" s="21"/>
      <c r="I44" s="21"/>
      <c r="K44" s="20">
        <f t="shared" ref="K44:K50" si="71">D44+F44+G44+H44+I44</f>
        <v>2288.8000000000002</v>
      </c>
      <c r="N44">
        <v>54</v>
      </c>
      <c r="P44" s="21">
        <f t="shared" ref="P44:P49" si="72">(N44*40)+(O44*60)</f>
        <v>2160</v>
      </c>
      <c r="Q44">
        <v>224</v>
      </c>
      <c r="R44" s="21">
        <f t="shared" ref="R44:R49" si="73">Q44*0.575</f>
        <v>128.79999999999998</v>
      </c>
      <c r="S44" s="21"/>
      <c r="T44" s="21"/>
      <c r="U44" s="21"/>
      <c r="W44" s="20">
        <f t="shared" ref="W44:W50" si="74">P44+R44+S44+T44+U44</f>
        <v>2288.8000000000002</v>
      </c>
      <c r="AB44" s="21"/>
      <c r="AD44" s="21"/>
      <c r="AE44" s="21"/>
      <c r="AF44" s="21"/>
      <c r="AG44" s="21"/>
      <c r="AI44" s="20">
        <f t="shared" ref="AI44:AI50" si="75">AB44+AD44+AE44+AF44+AG44</f>
        <v>0</v>
      </c>
      <c r="AM44" s="21"/>
      <c r="AO44" s="21"/>
      <c r="AP44" s="21"/>
      <c r="AQ44" s="21"/>
      <c r="AR44" s="21"/>
      <c r="AT44" s="20">
        <f t="shared" ref="AT44:AT50" si="76">AM44+AO44+AP44+AQ44+AR44</f>
        <v>0</v>
      </c>
    </row>
    <row r="45" spans="1:48" x14ac:dyDescent="0.25">
      <c r="A45" t="s">
        <v>18</v>
      </c>
      <c r="B45">
        <v>100</v>
      </c>
      <c r="C45">
        <v>11</v>
      </c>
      <c r="D45" s="21">
        <f t="shared" si="69"/>
        <v>4660</v>
      </c>
      <c r="E45">
        <v>386</v>
      </c>
      <c r="F45" s="21">
        <f t="shared" si="70"/>
        <v>221.95</v>
      </c>
      <c r="G45" s="21">
        <v>7739.86</v>
      </c>
      <c r="H45" s="21">
        <v>566.16</v>
      </c>
      <c r="I45" s="21"/>
      <c r="K45" s="20">
        <f t="shared" si="71"/>
        <v>13187.97</v>
      </c>
      <c r="N45">
        <f>100-16</f>
        <v>84</v>
      </c>
      <c r="O45">
        <v>11</v>
      </c>
      <c r="P45" s="21">
        <f t="shared" si="72"/>
        <v>4020</v>
      </c>
      <c r="Q45">
        <v>211</v>
      </c>
      <c r="R45" s="21">
        <f t="shared" si="73"/>
        <v>121.32499999999999</v>
      </c>
      <c r="S45" s="21">
        <v>0</v>
      </c>
      <c r="T45" s="21">
        <v>0</v>
      </c>
      <c r="U45" s="21"/>
      <c r="W45" s="20">
        <f t="shared" si="74"/>
        <v>4141.3249999999998</v>
      </c>
      <c r="Z45">
        <v>16</v>
      </c>
      <c r="AA45">
        <v>0</v>
      </c>
      <c r="AB45" s="21">
        <f t="shared" ref="AB45" si="77">(Z45*40)+(AA45*60)</f>
        <v>640</v>
      </c>
      <c r="AC45">
        <f>386-211</f>
        <v>175</v>
      </c>
      <c r="AD45" s="21">
        <f t="shared" ref="AD45" si="78">AC45*0.575</f>
        <v>100.62499999999999</v>
      </c>
      <c r="AE45" s="21">
        <v>7739.86</v>
      </c>
      <c r="AF45" s="21">
        <v>566.16</v>
      </c>
      <c r="AG45" s="21"/>
      <c r="AI45" s="20">
        <f t="shared" si="75"/>
        <v>9046.6450000000004</v>
      </c>
      <c r="AM45" s="21"/>
      <c r="AO45" s="21"/>
      <c r="AP45" s="21"/>
      <c r="AQ45" s="21"/>
      <c r="AR45" s="21"/>
      <c r="AT45" s="20">
        <f t="shared" si="76"/>
        <v>0</v>
      </c>
    </row>
    <row r="46" spans="1:48" x14ac:dyDescent="0.25">
      <c r="A46" t="s">
        <v>17</v>
      </c>
      <c r="B46">
        <v>16</v>
      </c>
      <c r="D46" s="21">
        <f t="shared" si="69"/>
        <v>640</v>
      </c>
      <c r="E46">
        <v>48</v>
      </c>
      <c r="F46" s="21">
        <f t="shared" si="70"/>
        <v>27.599999999999998</v>
      </c>
      <c r="G46" s="21"/>
      <c r="H46" s="21"/>
      <c r="I46" s="21"/>
      <c r="K46" s="20">
        <f t="shared" si="71"/>
        <v>667.6</v>
      </c>
      <c r="N46">
        <v>16</v>
      </c>
      <c r="P46" s="21">
        <f t="shared" si="72"/>
        <v>640</v>
      </c>
      <c r="Q46">
        <v>48</v>
      </c>
      <c r="R46" s="21">
        <f t="shared" si="73"/>
        <v>27.599999999999998</v>
      </c>
      <c r="S46" s="21"/>
      <c r="T46" s="21"/>
      <c r="U46" s="21"/>
      <c r="W46" s="20">
        <f t="shared" si="74"/>
        <v>667.6</v>
      </c>
      <c r="AB46" s="21"/>
      <c r="AD46" s="21"/>
      <c r="AE46" s="21"/>
      <c r="AF46" s="21"/>
      <c r="AG46" s="21"/>
      <c r="AI46" s="20">
        <f t="shared" si="75"/>
        <v>0</v>
      </c>
      <c r="AM46" s="21"/>
      <c r="AO46" s="21"/>
      <c r="AP46" s="21"/>
      <c r="AQ46" s="21"/>
      <c r="AR46" s="21"/>
      <c r="AT46" s="20">
        <f t="shared" si="76"/>
        <v>0</v>
      </c>
    </row>
    <row r="47" spans="1:48" x14ac:dyDescent="0.25">
      <c r="A47" t="s">
        <v>16</v>
      </c>
      <c r="B47">
        <v>8</v>
      </c>
      <c r="D47" s="21">
        <f t="shared" si="69"/>
        <v>320</v>
      </c>
      <c r="E47">
        <v>16</v>
      </c>
      <c r="F47" s="21">
        <f t="shared" si="70"/>
        <v>9.1999999999999993</v>
      </c>
      <c r="G47" s="21"/>
      <c r="H47" s="21"/>
      <c r="I47" s="21"/>
      <c r="K47" s="20">
        <f t="shared" si="71"/>
        <v>329.2</v>
      </c>
      <c r="N47">
        <v>8</v>
      </c>
      <c r="P47" s="21">
        <f t="shared" si="72"/>
        <v>320</v>
      </c>
      <c r="Q47">
        <v>16</v>
      </c>
      <c r="R47" s="21">
        <f t="shared" si="73"/>
        <v>9.1999999999999993</v>
      </c>
      <c r="S47" s="21"/>
      <c r="T47" s="21"/>
      <c r="U47" s="21"/>
      <c r="W47" s="20">
        <f t="shared" si="74"/>
        <v>329.2</v>
      </c>
      <c r="AB47" s="21"/>
      <c r="AD47" s="21"/>
      <c r="AE47" s="21"/>
      <c r="AF47" s="21"/>
      <c r="AG47" s="21"/>
      <c r="AI47" s="20">
        <f t="shared" si="75"/>
        <v>0</v>
      </c>
      <c r="AM47" s="21"/>
      <c r="AO47" s="21"/>
      <c r="AP47" s="21"/>
      <c r="AQ47" s="21"/>
      <c r="AR47" s="21"/>
      <c r="AT47" s="20">
        <f t="shared" si="76"/>
        <v>0</v>
      </c>
    </row>
    <row r="48" spans="1:48" x14ac:dyDescent="0.25">
      <c r="A48" t="s">
        <v>15</v>
      </c>
      <c r="B48">
        <v>20</v>
      </c>
      <c r="D48" s="21">
        <f t="shared" si="69"/>
        <v>800</v>
      </c>
      <c r="E48">
        <v>120</v>
      </c>
      <c r="F48" s="21">
        <f t="shared" si="70"/>
        <v>69</v>
      </c>
      <c r="G48" s="21"/>
      <c r="H48" s="21"/>
      <c r="I48" s="21"/>
      <c r="K48" s="20">
        <f t="shared" si="71"/>
        <v>869</v>
      </c>
      <c r="N48">
        <v>20</v>
      </c>
      <c r="P48" s="21">
        <f t="shared" si="72"/>
        <v>800</v>
      </c>
      <c r="Q48">
        <v>120</v>
      </c>
      <c r="R48" s="21">
        <f t="shared" si="73"/>
        <v>69</v>
      </c>
      <c r="S48" s="21"/>
      <c r="T48" s="21"/>
      <c r="U48" s="21"/>
      <c r="W48" s="20">
        <f t="shared" si="74"/>
        <v>869</v>
      </c>
      <c r="AB48" s="21"/>
      <c r="AD48" s="21"/>
      <c r="AE48" s="21"/>
      <c r="AF48" s="21"/>
      <c r="AG48" s="21"/>
      <c r="AI48" s="20">
        <f t="shared" si="75"/>
        <v>0</v>
      </c>
      <c r="AM48" s="21"/>
      <c r="AO48" s="21"/>
      <c r="AP48" s="21"/>
      <c r="AQ48" s="21"/>
      <c r="AR48" s="21"/>
      <c r="AT48" s="20">
        <f t="shared" si="76"/>
        <v>0</v>
      </c>
    </row>
    <row r="49" spans="1:48" x14ac:dyDescent="0.25">
      <c r="A49" t="s">
        <v>14</v>
      </c>
      <c r="B49">
        <v>16</v>
      </c>
      <c r="C49">
        <v>2</v>
      </c>
      <c r="D49" s="21">
        <f t="shared" si="69"/>
        <v>760</v>
      </c>
      <c r="E49">
        <v>64</v>
      </c>
      <c r="F49" s="21">
        <f t="shared" si="70"/>
        <v>36.799999999999997</v>
      </c>
      <c r="G49" s="21"/>
      <c r="H49" s="21"/>
      <c r="I49" s="21"/>
      <c r="K49" s="20">
        <f t="shared" si="71"/>
        <v>796.8</v>
      </c>
      <c r="N49">
        <v>16</v>
      </c>
      <c r="O49">
        <v>2</v>
      </c>
      <c r="P49" s="21">
        <f t="shared" si="72"/>
        <v>760</v>
      </c>
      <c r="Q49">
        <v>64</v>
      </c>
      <c r="R49" s="21">
        <f t="shared" si="73"/>
        <v>36.799999999999997</v>
      </c>
      <c r="S49" s="21"/>
      <c r="T49" s="21"/>
      <c r="U49" s="21"/>
      <c r="W49" s="20">
        <f t="shared" si="74"/>
        <v>796.8</v>
      </c>
      <c r="AB49" s="21"/>
      <c r="AD49" s="21"/>
      <c r="AE49" s="21"/>
      <c r="AF49" s="21"/>
      <c r="AG49" s="21"/>
      <c r="AI49" s="20">
        <f t="shared" si="75"/>
        <v>0</v>
      </c>
      <c r="AM49" s="21"/>
      <c r="AO49" s="21"/>
      <c r="AP49" s="21"/>
      <c r="AQ49" s="21"/>
      <c r="AR49" s="21"/>
      <c r="AT49" s="20">
        <f t="shared" si="76"/>
        <v>0</v>
      </c>
    </row>
    <row r="50" spans="1:48" x14ac:dyDescent="0.25">
      <c r="A50" t="s">
        <v>22</v>
      </c>
      <c r="B50">
        <f t="shared" ref="B50:I50" si="79">SUM(B44:B49)</f>
        <v>214</v>
      </c>
      <c r="C50">
        <f t="shared" si="79"/>
        <v>13</v>
      </c>
      <c r="D50" s="20">
        <f t="shared" si="79"/>
        <v>9340</v>
      </c>
      <c r="E50">
        <f t="shared" si="79"/>
        <v>858</v>
      </c>
      <c r="F50" s="20">
        <f t="shared" si="79"/>
        <v>493.35</v>
      </c>
      <c r="G50" s="20">
        <f t="shared" si="79"/>
        <v>7739.86</v>
      </c>
      <c r="H50" s="20">
        <f t="shared" si="79"/>
        <v>566.16</v>
      </c>
      <c r="I50" s="21">
        <f t="shared" si="79"/>
        <v>0</v>
      </c>
      <c r="K50" s="20">
        <f t="shared" si="71"/>
        <v>18139.37</v>
      </c>
      <c r="N50">
        <f t="shared" ref="N50:U50" si="80">SUM(N44:N49)</f>
        <v>198</v>
      </c>
      <c r="O50">
        <f t="shared" si="80"/>
        <v>13</v>
      </c>
      <c r="P50" s="20">
        <f t="shared" si="80"/>
        <v>8700</v>
      </c>
      <c r="Q50">
        <f t="shared" si="80"/>
        <v>683</v>
      </c>
      <c r="R50" s="20">
        <f t="shared" si="80"/>
        <v>392.72499999999997</v>
      </c>
      <c r="S50" s="20">
        <f t="shared" si="80"/>
        <v>0</v>
      </c>
      <c r="T50" s="20">
        <f t="shared" si="80"/>
        <v>0</v>
      </c>
      <c r="U50" s="21">
        <f t="shared" si="80"/>
        <v>0</v>
      </c>
      <c r="W50" s="20">
        <f t="shared" si="74"/>
        <v>9092.7250000000004</v>
      </c>
      <c r="Z50">
        <f t="shared" ref="Z50:AG50" si="81">SUM(Z44:Z49)</f>
        <v>16</v>
      </c>
      <c r="AA50">
        <f t="shared" si="81"/>
        <v>0</v>
      </c>
      <c r="AB50" s="20">
        <f t="shared" si="81"/>
        <v>640</v>
      </c>
      <c r="AC50">
        <f t="shared" si="81"/>
        <v>175</v>
      </c>
      <c r="AD50" s="20">
        <f t="shared" si="81"/>
        <v>100.62499999999999</v>
      </c>
      <c r="AE50" s="20">
        <f t="shared" si="81"/>
        <v>7739.86</v>
      </c>
      <c r="AF50" s="20">
        <f t="shared" si="81"/>
        <v>566.16</v>
      </c>
      <c r="AG50" s="21">
        <f t="shared" si="81"/>
        <v>0</v>
      </c>
      <c r="AI50" s="20">
        <f t="shared" si="75"/>
        <v>9046.6450000000004</v>
      </c>
      <c r="AK50">
        <f t="shared" ref="AK50" si="82">SUM(AK44:AK49)</f>
        <v>0</v>
      </c>
      <c r="AL50">
        <f t="shared" ref="AL50" si="83">SUM(AL44:AL49)</f>
        <v>0</v>
      </c>
      <c r="AM50" s="20">
        <f t="shared" ref="AM50" si="84">SUM(AM44:AM49)</f>
        <v>0</v>
      </c>
      <c r="AN50">
        <f t="shared" ref="AN50" si="85">SUM(AN44:AN49)</f>
        <v>0</v>
      </c>
      <c r="AO50" s="20">
        <f t="shared" ref="AO50" si="86">SUM(AO44:AO49)</f>
        <v>0</v>
      </c>
      <c r="AP50" s="20">
        <f t="shared" ref="AP50" si="87">SUM(AP44:AP49)</f>
        <v>0</v>
      </c>
      <c r="AQ50" s="20">
        <f t="shared" ref="AQ50" si="88">SUM(AQ44:AQ49)</f>
        <v>0</v>
      </c>
      <c r="AR50" s="21">
        <f t="shared" ref="AR50" si="89">SUM(AR44:AR49)</f>
        <v>0</v>
      </c>
      <c r="AT50" s="20">
        <f t="shared" si="76"/>
        <v>0</v>
      </c>
      <c r="AV50">
        <f>Q50+AC50+AN50</f>
        <v>858</v>
      </c>
    </row>
    <row r="52" spans="1:48" x14ac:dyDescent="0.25">
      <c r="A52" s="30">
        <v>44256</v>
      </c>
      <c r="B52" s="26"/>
      <c r="C52" s="26"/>
      <c r="D52" s="26"/>
      <c r="E52" s="26"/>
      <c r="F52" s="26"/>
      <c r="G52" s="26"/>
      <c r="H52" s="26"/>
      <c r="I52" s="26"/>
      <c r="N52" s="30">
        <v>44256</v>
      </c>
      <c r="Z52" s="30">
        <v>44256</v>
      </c>
      <c r="AJ52" s="30">
        <v>44256</v>
      </c>
    </row>
    <row r="53" spans="1:48" ht="45" x14ac:dyDescent="0.25">
      <c r="A53" s="28" t="s">
        <v>20</v>
      </c>
      <c r="B53" s="22" t="s">
        <v>29</v>
      </c>
      <c r="C53" s="22" t="s">
        <v>28</v>
      </c>
      <c r="D53" s="22" t="s">
        <v>27</v>
      </c>
      <c r="E53" s="22" t="s">
        <v>1</v>
      </c>
      <c r="F53" s="27" t="s">
        <v>26</v>
      </c>
      <c r="G53" s="22" t="s">
        <v>25</v>
      </c>
      <c r="H53" s="27" t="s">
        <v>24</v>
      </c>
      <c r="I53" s="22" t="s">
        <v>23</v>
      </c>
      <c r="N53" s="22" t="s">
        <v>29</v>
      </c>
      <c r="O53" s="22" t="s">
        <v>28</v>
      </c>
      <c r="P53" s="22" t="s">
        <v>27</v>
      </c>
      <c r="Q53" s="22" t="s">
        <v>1</v>
      </c>
      <c r="R53" s="27" t="s">
        <v>26</v>
      </c>
      <c r="S53" s="22" t="s">
        <v>25</v>
      </c>
      <c r="T53" s="27" t="s">
        <v>24</v>
      </c>
      <c r="U53" s="22" t="s">
        <v>23</v>
      </c>
      <c r="Z53" s="22" t="s">
        <v>29</v>
      </c>
      <c r="AA53" s="22" t="s">
        <v>28</v>
      </c>
      <c r="AB53" s="22" t="s">
        <v>27</v>
      </c>
      <c r="AC53" s="22" t="s">
        <v>1</v>
      </c>
      <c r="AD53" s="27" t="s">
        <v>26</v>
      </c>
      <c r="AE53" s="22" t="s">
        <v>25</v>
      </c>
      <c r="AF53" s="27" t="s">
        <v>24</v>
      </c>
      <c r="AG53" s="22" t="s">
        <v>23</v>
      </c>
      <c r="AK53" s="22" t="s">
        <v>29</v>
      </c>
      <c r="AL53" s="22" t="s">
        <v>28</v>
      </c>
      <c r="AM53" s="22" t="s">
        <v>27</v>
      </c>
      <c r="AN53" s="22" t="s">
        <v>1</v>
      </c>
      <c r="AO53" s="27" t="s">
        <v>26</v>
      </c>
      <c r="AP53" s="22" t="s">
        <v>25</v>
      </c>
      <c r="AQ53" s="27" t="s">
        <v>24</v>
      </c>
      <c r="AR53" s="22" t="s">
        <v>23</v>
      </c>
    </row>
    <row r="54" spans="1:48" x14ac:dyDescent="0.25">
      <c r="A54" t="s">
        <v>19</v>
      </c>
      <c r="B54">
        <v>56</v>
      </c>
      <c r="C54">
        <v>3</v>
      </c>
      <c r="D54" s="21">
        <f t="shared" ref="D54:D59" si="90">(B54*40)+(C54*60)</f>
        <v>2420</v>
      </c>
      <c r="E54">
        <v>307</v>
      </c>
      <c r="F54" s="21">
        <f t="shared" ref="F54:F59" si="91">E54*0.56</f>
        <v>171.92000000000002</v>
      </c>
      <c r="G54" s="21">
        <v>492.21</v>
      </c>
      <c r="H54" s="21"/>
      <c r="I54" s="21"/>
      <c r="K54" s="20">
        <f t="shared" ref="K54:K60" si="92">D54+F54+G54+H54+I54</f>
        <v>3084.13</v>
      </c>
      <c r="N54">
        <f>56-24</f>
        <v>32</v>
      </c>
      <c r="O54">
        <v>0</v>
      </c>
      <c r="P54" s="21">
        <f t="shared" ref="P54:P59" si="93">(N54*40)+(O54*60)</f>
        <v>1280</v>
      </c>
      <c r="Q54">
        <v>270</v>
      </c>
      <c r="R54" s="21">
        <f t="shared" ref="R54:R59" si="94">Q54*0.56</f>
        <v>151.20000000000002</v>
      </c>
      <c r="S54" s="21">
        <v>0</v>
      </c>
      <c r="T54" s="21"/>
      <c r="U54" s="21"/>
      <c r="W54" s="20">
        <f t="shared" ref="W54:W60" si="95">P54+R54+S54+T54+U54</f>
        <v>1431.2</v>
      </c>
      <c r="Z54">
        <v>24</v>
      </c>
      <c r="AA54">
        <v>3</v>
      </c>
      <c r="AB54" s="21">
        <f t="shared" ref="AB54" si="96">(Z54*40)+(AA54*60)</f>
        <v>1140</v>
      </c>
      <c r="AC54">
        <v>37</v>
      </c>
      <c r="AD54" s="21">
        <f t="shared" ref="AD54" si="97">AC54*0.56</f>
        <v>20.720000000000002</v>
      </c>
      <c r="AE54" s="21">
        <v>492.21</v>
      </c>
      <c r="AF54" s="21"/>
      <c r="AG54" s="21"/>
      <c r="AI54" s="20">
        <f t="shared" ref="AI54:AI60" si="98">AB54+AD54+AE54+AF54+AG54</f>
        <v>1652.93</v>
      </c>
      <c r="AM54" s="21"/>
      <c r="AO54" s="21"/>
      <c r="AP54" s="21"/>
      <c r="AQ54" s="21"/>
      <c r="AR54" s="21"/>
      <c r="AT54" s="20">
        <f t="shared" ref="AT54:AT60" si="99">AM54+AO54+AP54+AQ54+AR54</f>
        <v>0</v>
      </c>
    </row>
    <row r="55" spans="1:48" x14ac:dyDescent="0.25">
      <c r="A55" t="s">
        <v>18</v>
      </c>
      <c r="B55">
        <v>80</v>
      </c>
      <c r="D55" s="21">
        <f t="shared" si="90"/>
        <v>3200</v>
      </c>
      <c r="E55">
        <v>520</v>
      </c>
      <c r="F55" s="21">
        <f t="shared" si="91"/>
        <v>291.20000000000005</v>
      </c>
      <c r="G55" s="21"/>
      <c r="H55" s="21"/>
      <c r="I55" s="21"/>
      <c r="K55" s="20">
        <f t="shared" si="92"/>
        <v>3491.2</v>
      </c>
      <c r="N55">
        <v>80</v>
      </c>
      <c r="P55" s="21">
        <f t="shared" si="93"/>
        <v>3200</v>
      </c>
      <c r="Q55">
        <v>520</v>
      </c>
      <c r="R55" s="21">
        <f t="shared" si="94"/>
        <v>291.20000000000005</v>
      </c>
      <c r="S55" s="21"/>
      <c r="T55" s="21"/>
      <c r="U55" s="21"/>
      <c r="W55" s="20">
        <f t="shared" si="95"/>
        <v>3491.2</v>
      </c>
      <c r="AB55" s="21"/>
      <c r="AD55" s="21"/>
      <c r="AE55" s="21"/>
      <c r="AF55" s="21"/>
      <c r="AG55" s="21"/>
      <c r="AI55" s="20">
        <f t="shared" si="98"/>
        <v>0</v>
      </c>
      <c r="AM55" s="21"/>
      <c r="AO55" s="21"/>
      <c r="AP55" s="21"/>
      <c r="AQ55" s="21"/>
      <c r="AR55" s="21"/>
      <c r="AT55" s="20">
        <f t="shared" si="99"/>
        <v>0</v>
      </c>
    </row>
    <row r="56" spans="1:48" x14ac:dyDescent="0.25">
      <c r="A56" t="s">
        <v>17</v>
      </c>
      <c r="D56" s="21">
        <f t="shared" si="90"/>
        <v>0</v>
      </c>
      <c r="F56" s="21">
        <f t="shared" si="91"/>
        <v>0</v>
      </c>
      <c r="G56" s="21"/>
      <c r="H56" s="21"/>
      <c r="I56" s="21"/>
      <c r="K56" s="20">
        <f t="shared" si="92"/>
        <v>0</v>
      </c>
      <c r="P56" s="21">
        <f t="shared" si="93"/>
        <v>0</v>
      </c>
      <c r="R56" s="21">
        <f t="shared" si="94"/>
        <v>0</v>
      </c>
      <c r="S56" s="21"/>
      <c r="T56" s="21"/>
      <c r="U56" s="21"/>
      <c r="W56" s="20">
        <f t="shared" si="95"/>
        <v>0</v>
      </c>
      <c r="AB56" s="21"/>
      <c r="AD56" s="21"/>
      <c r="AE56" s="21"/>
      <c r="AF56" s="21"/>
      <c r="AG56" s="21"/>
      <c r="AI56" s="20">
        <f t="shared" si="98"/>
        <v>0</v>
      </c>
      <c r="AM56" s="21"/>
      <c r="AO56" s="21"/>
      <c r="AP56" s="21"/>
      <c r="AQ56" s="21"/>
      <c r="AR56" s="21"/>
      <c r="AT56" s="20">
        <f t="shared" si="99"/>
        <v>0</v>
      </c>
    </row>
    <row r="57" spans="1:48" x14ac:dyDescent="0.25">
      <c r="A57" t="s">
        <v>16</v>
      </c>
      <c r="B57">
        <v>12</v>
      </c>
      <c r="D57" s="21">
        <f t="shared" si="90"/>
        <v>480</v>
      </c>
      <c r="E57">
        <v>65</v>
      </c>
      <c r="F57" s="21">
        <f t="shared" si="91"/>
        <v>36.400000000000006</v>
      </c>
      <c r="G57" s="21"/>
      <c r="H57" s="21"/>
      <c r="I57" s="21"/>
      <c r="K57" s="20">
        <f t="shared" si="92"/>
        <v>516.4</v>
      </c>
      <c r="N57">
        <v>12</v>
      </c>
      <c r="P57" s="21">
        <f t="shared" si="93"/>
        <v>480</v>
      </c>
      <c r="Q57">
        <v>65</v>
      </c>
      <c r="R57" s="21">
        <f t="shared" si="94"/>
        <v>36.400000000000006</v>
      </c>
      <c r="S57" s="21"/>
      <c r="T57" s="21"/>
      <c r="U57" s="21"/>
      <c r="W57" s="20">
        <f t="shared" si="95"/>
        <v>516.4</v>
      </c>
      <c r="AB57" s="21"/>
      <c r="AD57" s="21"/>
      <c r="AE57" s="21"/>
      <c r="AF57" s="21"/>
      <c r="AG57" s="21"/>
      <c r="AI57" s="20">
        <f t="shared" si="98"/>
        <v>0</v>
      </c>
      <c r="AM57" s="21"/>
      <c r="AO57" s="21"/>
      <c r="AP57" s="21"/>
      <c r="AQ57" s="21"/>
      <c r="AR57" s="21"/>
      <c r="AT57" s="20">
        <f t="shared" si="99"/>
        <v>0</v>
      </c>
    </row>
    <row r="58" spans="1:48" x14ac:dyDescent="0.25">
      <c r="A58" t="s">
        <v>15</v>
      </c>
      <c r="B58">
        <v>10</v>
      </c>
      <c r="D58" s="21">
        <f t="shared" si="90"/>
        <v>400</v>
      </c>
      <c r="E58">
        <v>40</v>
      </c>
      <c r="F58" s="21">
        <f t="shared" si="91"/>
        <v>22.400000000000002</v>
      </c>
      <c r="G58" s="21"/>
      <c r="H58" s="21"/>
      <c r="I58" s="21"/>
      <c r="K58" s="20">
        <f t="shared" si="92"/>
        <v>422.4</v>
      </c>
      <c r="N58">
        <v>10</v>
      </c>
      <c r="P58" s="21">
        <f t="shared" si="93"/>
        <v>400</v>
      </c>
      <c r="Q58">
        <v>40</v>
      </c>
      <c r="R58" s="21">
        <f t="shared" si="94"/>
        <v>22.400000000000002</v>
      </c>
      <c r="S58" s="21"/>
      <c r="T58" s="21"/>
      <c r="U58" s="21"/>
      <c r="W58" s="20">
        <f t="shared" si="95"/>
        <v>422.4</v>
      </c>
      <c r="AB58" s="21"/>
      <c r="AD58" s="21"/>
      <c r="AE58" s="21"/>
      <c r="AF58" s="21"/>
      <c r="AG58" s="21"/>
      <c r="AI58" s="20">
        <f t="shared" si="98"/>
        <v>0</v>
      </c>
      <c r="AM58" s="21"/>
      <c r="AO58" s="21"/>
      <c r="AP58" s="21"/>
      <c r="AQ58" s="21"/>
      <c r="AR58" s="21"/>
      <c r="AT58" s="20">
        <f t="shared" si="99"/>
        <v>0</v>
      </c>
    </row>
    <row r="59" spans="1:48" x14ac:dyDescent="0.25">
      <c r="A59" t="s">
        <v>14</v>
      </c>
      <c r="B59">
        <v>48</v>
      </c>
      <c r="D59" s="21">
        <f t="shared" si="90"/>
        <v>1920</v>
      </c>
      <c r="E59">
        <v>160</v>
      </c>
      <c r="F59" s="21">
        <f t="shared" si="91"/>
        <v>89.600000000000009</v>
      </c>
      <c r="G59" s="21"/>
      <c r="H59" s="21"/>
      <c r="I59" s="21"/>
      <c r="K59" s="20">
        <f t="shared" si="92"/>
        <v>2009.6</v>
      </c>
      <c r="N59">
        <v>48</v>
      </c>
      <c r="P59" s="21">
        <f t="shared" si="93"/>
        <v>1920</v>
      </c>
      <c r="Q59">
        <v>160</v>
      </c>
      <c r="R59" s="21">
        <f t="shared" si="94"/>
        <v>89.600000000000009</v>
      </c>
      <c r="S59" s="21"/>
      <c r="T59" s="21"/>
      <c r="U59" s="21"/>
      <c r="W59" s="20">
        <f t="shared" si="95"/>
        <v>2009.6</v>
      </c>
      <c r="AB59" s="21"/>
      <c r="AD59" s="21"/>
      <c r="AE59" s="21"/>
      <c r="AF59" s="21"/>
      <c r="AG59" s="21"/>
      <c r="AI59" s="20">
        <f t="shared" si="98"/>
        <v>0</v>
      </c>
      <c r="AM59" s="21"/>
      <c r="AO59" s="21"/>
      <c r="AP59" s="21"/>
      <c r="AQ59" s="21"/>
      <c r="AR59" s="21"/>
      <c r="AT59" s="20">
        <f t="shared" si="99"/>
        <v>0</v>
      </c>
    </row>
    <row r="60" spans="1:48" x14ac:dyDescent="0.25">
      <c r="A60" t="s">
        <v>22</v>
      </c>
      <c r="B60">
        <f t="shared" ref="B60:I60" si="100">SUM(B54:B59)</f>
        <v>206</v>
      </c>
      <c r="C60">
        <f t="shared" si="100"/>
        <v>3</v>
      </c>
      <c r="D60" s="20">
        <f t="shared" si="100"/>
        <v>8420</v>
      </c>
      <c r="E60">
        <f t="shared" si="100"/>
        <v>1092</v>
      </c>
      <c r="F60" s="20">
        <f t="shared" si="100"/>
        <v>611.5200000000001</v>
      </c>
      <c r="G60" s="20">
        <f t="shared" si="100"/>
        <v>492.21</v>
      </c>
      <c r="H60" s="20">
        <f t="shared" si="100"/>
        <v>0</v>
      </c>
      <c r="I60" s="21">
        <f t="shared" si="100"/>
        <v>0</v>
      </c>
      <c r="K60" s="20">
        <f t="shared" si="92"/>
        <v>9523.73</v>
      </c>
      <c r="N60">
        <f t="shared" ref="N60:U60" si="101">SUM(N54:N59)</f>
        <v>182</v>
      </c>
      <c r="O60">
        <f t="shared" si="101"/>
        <v>0</v>
      </c>
      <c r="P60" s="20">
        <f t="shared" si="101"/>
        <v>7280</v>
      </c>
      <c r="Q60">
        <f t="shared" si="101"/>
        <v>1055</v>
      </c>
      <c r="R60" s="20">
        <f t="shared" si="101"/>
        <v>590.80000000000007</v>
      </c>
      <c r="S60" s="20">
        <f t="shared" si="101"/>
        <v>0</v>
      </c>
      <c r="T60" s="20">
        <f t="shared" si="101"/>
        <v>0</v>
      </c>
      <c r="U60" s="21">
        <f t="shared" si="101"/>
        <v>0</v>
      </c>
      <c r="W60" s="20">
        <f t="shared" si="95"/>
        <v>7870.8</v>
      </c>
      <c r="Z60">
        <f t="shared" ref="Z60:AG60" si="102">SUM(Z54:Z59)</f>
        <v>24</v>
      </c>
      <c r="AA60">
        <f t="shared" si="102"/>
        <v>3</v>
      </c>
      <c r="AB60" s="20">
        <f t="shared" si="102"/>
        <v>1140</v>
      </c>
      <c r="AC60">
        <f t="shared" si="102"/>
        <v>37</v>
      </c>
      <c r="AD60" s="20">
        <f t="shared" si="102"/>
        <v>20.720000000000002</v>
      </c>
      <c r="AE60" s="20">
        <f t="shared" si="102"/>
        <v>492.21</v>
      </c>
      <c r="AF60" s="20">
        <f t="shared" si="102"/>
        <v>0</v>
      </c>
      <c r="AG60" s="21">
        <f t="shared" si="102"/>
        <v>0</v>
      </c>
      <c r="AI60" s="20">
        <f t="shared" si="98"/>
        <v>1652.93</v>
      </c>
      <c r="AK60">
        <f t="shared" ref="AK60" si="103">SUM(AK54:AK59)</f>
        <v>0</v>
      </c>
      <c r="AL60">
        <f t="shared" ref="AL60" si="104">SUM(AL54:AL59)</f>
        <v>0</v>
      </c>
      <c r="AM60" s="20">
        <f t="shared" ref="AM60" si="105">SUM(AM54:AM59)</f>
        <v>0</v>
      </c>
      <c r="AN60">
        <f t="shared" ref="AN60" si="106">SUM(AN54:AN59)</f>
        <v>0</v>
      </c>
      <c r="AO60" s="20">
        <f t="shared" ref="AO60" si="107">SUM(AO54:AO59)</f>
        <v>0</v>
      </c>
      <c r="AP60" s="20">
        <f t="shared" ref="AP60" si="108">SUM(AP54:AP59)</f>
        <v>0</v>
      </c>
      <c r="AQ60" s="20">
        <f t="shared" ref="AQ60" si="109">SUM(AQ54:AQ59)</f>
        <v>0</v>
      </c>
      <c r="AR60" s="21">
        <f t="shared" ref="AR60" si="110">SUM(AR54:AR59)</f>
        <v>0</v>
      </c>
      <c r="AT60" s="20">
        <f t="shared" si="99"/>
        <v>0</v>
      </c>
      <c r="AV60">
        <f>Q60+AC60+AN60</f>
        <v>1092</v>
      </c>
    </row>
    <row r="62" spans="1:48" x14ac:dyDescent="0.25">
      <c r="A62" s="30">
        <v>44287</v>
      </c>
      <c r="B62" s="26"/>
      <c r="C62" s="26"/>
      <c r="D62" s="26"/>
      <c r="E62" s="26"/>
      <c r="F62" s="26"/>
      <c r="G62" s="26"/>
      <c r="H62" s="26"/>
      <c r="I62" s="26"/>
      <c r="K62" s="30">
        <v>44287</v>
      </c>
      <c r="Z62" s="30">
        <v>44287</v>
      </c>
      <c r="AK62" s="30">
        <v>44287</v>
      </c>
    </row>
    <row r="63" spans="1:48" ht="30" x14ac:dyDescent="0.25">
      <c r="A63" s="22" t="s">
        <v>20</v>
      </c>
      <c r="B63" s="22" t="s">
        <v>29</v>
      </c>
      <c r="C63" s="22" t="s">
        <v>28</v>
      </c>
      <c r="D63" s="22" t="s">
        <v>27</v>
      </c>
      <c r="E63" s="22" t="s">
        <v>1</v>
      </c>
      <c r="F63" s="27" t="s">
        <v>26</v>
      </c>
      <c r="G63" s="22" t="s">
        <v>25</v>
      </c>
      <c r="H63" s="27" t="s">
        <v>24</v>
      </c>
      <c r="I63" s="22" t="s">
        <v>23</v>
      </c>
      <c r="N63" s="22" t="s">
        <v>29</v>
      </c>
      <c r="O63" s="22" t="s">
        <v>28</v>
      </c>
      <c r="P63" s="22" t="s">
        <v>27</v>
      </c>
      <c r="Q63" s="22" t="s">
        <v>1</v>
      </c>
      <c r="R63" s="27" t="s">
        <v>26</v>
      </c>
      <c r="S63" s="22" t="s">
        <v>25</v>
      </c>
      <c r="T63" s="27" t="s">
        <v>24</v>
      </c>
      <c r="U63" s="22" t="s">
        <v>23</v>
      </c>
      <c r="Z63" s="22" t="s">
        <v>29</v>
      </c>
      <c r="AA63" s="22" t="s">
        <v>28</v>
      </c>
      <c r="AB63" s="22" t="s">
        <v>27</v>
      </c>
      <c r="AC63" s="22" t="s">
        <v>1</v>
      </c>
      <c r="AD63" s="27" t="s">
        <v>26</v>
      </c>
      <c r="AE63" s="22" t="s">
        <v>25</v>
      </c>
      <c r="AF63" s="27" t="s">
        <v>24</v>
      </c>
      <c r="AG63" s="22" t="s">
        <v>23</v>
      </c>
      <c r="AK63" s="22" t="s">
        <v>29</v>
      </c>
      <c r="AL63" s="22" t="s">
        <v>28</v>
      </c>
      <c r="AM63" s="22" t="s">
        <v>27</v>
      </c>
      <c r="AN63" s="22" t="s">
        <v>1</v>
      </c>
      <c r="AO63" s="27" t="s">
        <v>26</v>
      </c>
      <c r="AP63" s="22" t="s">
        <v>25</v>
      </c>
      <c r="AQ63" s="27" t="s">
        <v>24</v>
      </c>
      <c r="AR63" s="22" t="s">
        <v>23</v>
      </c>
    </row>
    <row r="64" spans="1:48" x14ac:dyDescent="0.25">
      <c r="A64" t="s">
        <v>19</v>
      </c>
      <c r="B64">
        <v>52</v>
      </c>
      <c r="D64" s="21">
        <f t="shared" ref="D64:D69" si="111">(B64*40)+(C64*60)</f>
        <v>2080</v>
      </c>
      <c r="E64">
        <v>140</v>
      </c>
      <c r="F64" s="21">
        <f t="shared" ref="F64:F69" si="112">E64*0.56</f>
        <v>78.400000000000006</v>
      </c>
      <c r="G64" s="21"/>
      <c r="H64" s="21"/>
      <c r="I64" s="21"/>
      <c r="K64" s="20">
        <f t="shared" ref="K64:K70" si="113">D64+F64+G64+H64+I64</f>
        <v>2158.4</v>
      </c>
      <c r="N64">
        <v>52</v>
      </c>
      <c r="P64" s="21">
        <f t="shared" ref="P64:P69" si="114">(N64*40)+(O64*60)</f>
        <v>2080</v>
      </c>
      <c r="Q64">
        <v>140</v>
      </c>
      <c r="R64" s="21">
        <f t="shared" ref="R64:R69" si="115">Q64*0.56</f>
        <v>78.400000000000006</v>
      </c>
      <c r="S64" s="21"/>
      <c r="T64" s="21"/>
      <c r="U64" s="21"/>
      <c r="W64" s="20">
        <f t="shared" ref="W64:W70" si="116">P64+R64+S64+T64+U64</f>
        <v>2158.4</v>
      </c>
      <c r="AB64" s="21"/>
      <c r="AD64" s="21"/>
      <c r="AE64" s="21"/>
      <c r="AF64" s="21"/>
      <c r="AG64" s="21"/>
      <c r="AI64" s="20">
        <f t="shared" ref="AI64:AI70" si="117">AB64+AD64+AE64+AF64+AG64</f>
        <v>0</v>
      </c>
      <c r="AM64" s="21"/>
      <c r="AO64" s="21"/>
      <c r="AP64" s="21"/>
      <c r="AQ64" s="21"/>
      <c r="AR64" s="21"/>
      <c r="AT64" s="20">
        <f t="shared" ref="AT64:AT70" si="118">AM64+AO64+AP64+AQ64+AR64</f>
        <v>0</v>
      </c>
    </row>
    <row r="65" spans="1:48" x14ac:dyDescent="0.25">
      <c r="A65" t="s">
        <v>18</v>
      </c>
      <c r="B65">
        <v>106</v>
      </c>
      <c r="C65">
        <v>4</v>
      </c>
      <c r="D65" s="21">
        <f t="shared" si="111"/>
        <v>4480</v>
      </c>
      <c r="E65">
        <v>473</v>
      </c>
      <c r="F65" s="21">
        <f t="shared" si="112"/>
        <v>264.88000000000005</v>
      </c>
      <c r="G65" s="21">
        <v>78.62</v>
      </c>
      <c r="H65" s="21"/>
      <c r="I65" s="21">
        <v>100</v>
      </c>
      <c r="K65" s="20">
        <f t="shared" si="113"/>
        <v>4923.5</v>
      </c>
      <c r="N65">
        <v>98</v>
      </c>
      <c r="O65">
        <v>0</v>
      </c>
      <c r="P65" s="21">
        <f t="shared" si="114"/>
        <v>3920</v>
      </c>
      <c r="Q65">
        <v>400</v>
      </c>
      <c r="R65" s="21">
        <f t="shared" si="115"/>
        <v>224.00000000000003</v>
      </c>
      <c r="S65" s="21">
        <v>0</v>
      </c>
      <c r="T65" s="21"/>
      <c r="U65" s="21"/>
      <c r="W65" s="20">
        <f t="shared" si="116"/>
        <v>4144</v>
      </c>
      <c r="AB65" s="21"/>
      <c r="AD65" s="21"/>
      <c r="AE65" s="21"/>
      <c r="AF65" s="21"/>
      <c r="AG65" s="21"/>
      <c r="AI65" s="20">
        <f t="shared" si="117"/>
        <v>0</v>
      </c>
      <c r="AK65">
        <v>8</v>
      </c>
      <c r="AL65">
        <v>4</v>
      </c>
      <c r="AM65" s="21">
        <f t="shared" ref="AM65" si="119">(AK65*40)+(AL65*60)</f>
        <v>560</v>
      </c>
      <c r="AN65">
        <v>73</v>
      </c>
      <c r="AO65" s="21">
        <f t="shared" ref="AO65" si="120">AN65*0.56</f>
        <v>40.880000000000003</v>
      </c>
      <c r="AP65" s="21">
        <v>78.62</v>
      </c>
      <c r="AQ65" s="21"/>
      <c r="AR65" s="21">
        <v>100</v>
      </c>
      <c r="AT65" s="20">
        <f t="shared" si="118"/>
        <v>779.5</v>
      </c>
    </row>
    <row r="66" spans="1:48" x14ac:dyDescent="0.25">
      <c r="A66" t="s">
        <v>17</v>
      </c>
      <c r="B66">
        <v>40</v>
      </c>
      <c r="D66" s="21">
        <f t="shared" si="111"/>
        <v>1600</v>
      </c>
      <c r="E66">
        <v>140</v>
      </c>
      <c r="F66" s="21">
        <f t="shared" si="112"/>
        <v>78.400000000000006</v>
      </c>
      <c r="G66" s="21"/>
      <c r="H66" s="21"/>
      <c r="I66" s="21"/>
      <c r="K66" s="20">
        <f t="shared" si="113"/>
        <v>1678.4</v>
      </c>
      <c r="N66">
        <v>40</v>
      </c>
      <c r="P66" s="21">
        <f t="shared" si="114"/>
        <v>1600</v>
      </c>
      <c r="Q66">
        <v>140</v>
      </c>
      <c r="R66" s="21">
        <f t="shared" si="115"/>
        <v>78.400000000000006</v>
      </c>
      <c r="S66" s="21"/>
      <c r="T66" s="21"/>
      <c r="U66" s="21"/>
      <c r="W66" s="20">
        <f t="shared" si="116"/>
        <v>1678.4</v>
      </c>
      <c r="AB66" s="21"/>
      <c r="AD66" s="21"/>
      <c r="AE66" s="21"/>
      <c r="AF66" s="21"/>
      <c r="AG66" s="21"/>
      <c r="AI66" s="20">
        <f t="shared" si="117"/>
        <v>0</v>
      </c>
      <c r="AM66" s="21"/>
      <c r="AO66" s="21"/>
      <c r="AP66" s="21"/>
      <c r="AQ66" s="21"/>
      <c r="AR66" s="21"/>
      <c r="AT66" s="20">
        <f t="shared" si="118"/>
        <v>0</v>
      </c>
    </row>
    <row r="67" spans="1:48" x14ac:dyDescent="0.25">
      <c r="A67" t="s">
        <v>16</v>
      </c>
      <c r="D67" s="21">
        <f t="shared" si="111"/>
        <v>0</v>
      </c>
      <c r="F67" s="21">
        <f t="shared" si="112"/>
        <v>0</v>
      </c>
      <c r="G67" s="21"/>
      <c r="H67" s="21"/>
      <c r="I67" s="21"/>
      <c r="K67" s="20">
        <f t="shared" si="113"/>
        <v>0</v>
      </c>
      <c r="P67" s="21">
        <f t="shared" si="114"/>
        <v>0</v>
      </c>
      <c r="R67" s="21">
        <f t="shared" si="115"/>
        <v>0</v>
      </c>
      <c r="S67" s="21"/>
      <c r="T67" s="21"/>
      <c r="U67" s="21"/>
      <c r="W67" s="20">
        <f t="shared" si="116"/>
        <v>0</v>
      </c>
      <c r="AB67" s="21"/>
      <c r="AD67" s="21"/>
      <c r="AE67" s="21"/>
      <c r="AF67" s="21"/>
      <c r="AG67" s="21"/>
      <c r="AI67" s="20">
        <f t="shared" si="117"/>
        <v>0</v>
      </c>
      <c r="AM67" s="21"/>
      <c r="AO67" s="21"/>
      <c r="AP67" s="21"/>
      <c r="AQ67" s="21"/>
      <c r="AR67" s="21"/>
      <c r="AT67" s="20">
        <f t="shared" si="118"/>
        <v>0</v>
      </c>
    </row>
    <row r="68" spans="1:48" x14ac:dyDescent="0.25">
      <c r="A68" t="s">
        <v>15</v>
      </c>
      <c r="D68" s="21">
        <f t="shared" si="111"/>
        <v>0</v>
      </c>
      <c r="F68" s="21">
        <f t="shared" si="112"/>
        <v>0</v>
      </c>
      <c r="G68" s="21"/>
      <c r="H68" s="21"/>
      <c r="I68" s="21"/>
      <c r="K68" s="20">
        <f t="shared" si="113"/>
        <v>0</v>
      </c>
      <c r="P68" s="21">
        <f t="shared" si="114"/>
        <v>0</v>
      </c>
      <c r="R68" s="21">
        <f t="shared" si="115"/>
        <v>0</v>
      </c>
      <c r="S68" s="21"/>
      <c r="T68" s="21"/>
      <c r="U68" s="21"/>
      <c r="W68" s="20">
        <f t="shared" si="116"/>
        <v>0</v>
      </c>
      <c r="AB68" s="21"/>
      <c r="AD68" s="21"/>
      <c r="AE68" s="21"/>
      <c r="AF68" s="21"/>
      <c r="AG68" s="21"/>
      <c r="AI68" s="20">
        <f t="shared" si="117"/>
        <v>0</v>
      </c>
      <c r="AM68" s="21"/>
      <c r="AO68" s="21"/>
      <c r="AP68" s="21"/>
      <c r="AQ68" s="21"/>
      <c r="AR68" s="21"/>
      <c r="AT68" s="20">
        <f t="shared" si="118"/>
        <v>0</v>
      </c>
    </row>
    <row r="69" spans="1:48" x14ac:dyDescent="0.25">
      <c r="A69" t="s">
        <v>14</v>
      </c>
      <c r="B69">
        <v>4</v>
      </c>
      <c r="D69" s="21">
        <f t="shared" si="111"/>
        <v>160</v>
      </c>
      <c r="E69">
        <v>20</v>
      </c>
      <c r="F69" s="21">
        <f t="shared" si="112"/>
        <v>11.200000000000001</v>
      </c>
      <c r="G69" s="21"/>
      <c r="H69" s="21"/>
      <c r="I69" s="21"/>
      <c r="K69" s="20">
        <f t="shared" si="113"/>
        <v>171.2</v>
      </c>
      <c r="N69">
        <v>4</v>
      </c>
      <c r="P69" s="21">
        <f t="shared" si="114"/>
        <v>160</v>
      </c>
      <c r="Q69">
        <v>20</v>
      </c>
      <c r="R69" s="21">
        <f t="shared" si="115"/>
        <v>11.200000000000001</v>
      </c>
      <c r="S69" s="21"/>
      <c r="T69" s="21"/>
      <c r="U69" s="21"/>
      <c r="W69" s="20">
        <f t="shared" si="116"/>
        <v>171.2</v>
      </c>
      <c r="AB69" s="21"/>
      <c r="AD69" s="21"/>
      <c r="AE69" s="21"/>
      <c r="AF69" s="21"/>
      <c r="AG69" s="21"/>
      <c r="AI69" s="20">
        <f t="shared" si="117"/>
        <v>0</v>
      </c>
      <c r="AM69" s="21"/>
      <c r="AO69" s="21"/>
      <c r="AP69" s="21"/>
      <c r="AQ69" s="21"/>
      <c r="AR69" s="21"/>
      <c r="AT69" s="20">
        <f t="shared" si="118"/>
        <v>0</v>
      </c>
    </row>
    <row r="70" spans="1:48" x14ac:dyDescent="0.25">
      <c r="A70" t="s">
        <v>22</v>
      </c>
      <c r="B70">
        <f t="shared" ref="B70:I70" si="121">SUM(B64:B69)</f>
        <v>202</v>
      </c>
      <c r="C70">
        <f t="shared" si="121"/>
        <v>4</v>
      </c>
      <c r="D70" s="20">
        <f t="shared" si="121"/>
        <v>8320</v>
      </c>
      <c r="E70">
        <f t="shared" si="121"/>
        <v>773</v>
      </c>
      <c r="F70" s="20">
        <f t="shared" si="121"/>
        <v>432.88000000000005</v>
      </c>
      <c r="G70" s="20">
        <f t="shared" si="121"/>
        <v>78.62</v>
      </c>
      <c r="H70" s="20">
        <f t="shared" si="121"/>
        <v>0</v>
      </c>
      <c r="I70" s="21">
        <f t="shared" si="121"/>
        <v>100</v>
      </c>
      <c r="K70" s="20">
        <f t="shared" si="113"/>
        <v>8931.5</v>
      </c>
      <c r="N70">
        <f t="shared" ref="N70:U70" si="122">SUM(N64:N69)</f>
        <v>194</v>
      </c>
      <c r="O70">
        <f t="shared" si="122"/>
        <v>0</v>
      </c>
      <c r="P70" s="20">
        <f t="shared" si="122"/>
        <v>7760</v>
      </c>
      <c r="Q70">
        <f t="shared" si="122"/>
        <v>700</v>
      </c>
      <c r="R70" s="20">
        <f t="shared" si="122"/>
        <v>392.00000000000006</v>
      </c>
      <c r="S70" s="20">
        <f t="shared" si="122"/>
        <v>0</v>
      </c>
      <c r="T70" s="20">
        <f t="shared" si="122"/>
        <v>0</v>
      </c>
      <c r="U70" s="21">
        <f t="shared" si="122"/>
        <v>0</v>
      </c>
      <c r="W70" s="20">
        <f t="shared" si="116"/>
        <v>8152</v>
      </c>
      <c r="Z70">
        <f t="shared" ref="Z70:AG70" si="123">SUM(Z64:Z69)</f>
        <v>0</v>
      </c>
      <c r="AA70">
        <f t="shared" si="123"/>
        <v>0</v>
      </c>
      <c r="AB70" s="20">
        <f t="shared" si="123"/>
        <v>0</v>
      </c>
      <c r="AC70">
        <f t="shared" si="123"/>
        <v>0</v>
      </c>
      <c r="AD70" s="20">
        <f t="shared" si="123"/>
        <v>0</v>
      </c>
      <c r="AE70" s="20">
        <f t="shared" si="123"/>
        <v>0</v>
      </c>
      <c r="AF70" s="20">
        <f t="shared" si="123"/>
        <v>0</v>
      </c>
      <c r="AG70" s="21">
        <f t="shared" si="123"/>
        <v>0</v>
      </c>
      <c r="AI70" s="20">
        <f t="shared" si="117"/>
        <v>0</v>
      </c>
      <c r="AK70">
        <f t="shared" ref="AK70" si="124">SUM(AK64:AK69)</f>
        <v>8</v>
      </c>
      <c r="AL70">
        <f t="shared" ref="AL70" si="125">SUM(AL64:AL69)</f>
        <v>4</v>
      </c>
      <c r="AM70" s="20">
        <f t="shared" ref="AM70" si="126">SUM(AM64:AM69)</f>
        <v>560</v>
      </c>
      <c r="AN70">
        <f t="shared" ref="AN70" si="127">SUM(AN64:AN69)</f>
        <v>73</v>
      </c>
      <c r="AO70" s="20">
        <f t="shared" ref="AO70" si="128">SUM(AO64:AO69)</f>
        <v>40.880000000000003</v>
      </c>
      <c r="AP70" s="20">
        <f t="shared" ref="AP70" si="129">SUM(AP64:AP69)</f>
        <v>78.62</v>
      </c>
      <c r="AQ70" s="20">
        <f t="shared" ref="AQ70" si="130">SUM(AQ64:AQ69)</f>
        <v>0</v>
      </c>
      <c r="AR70" s="21">
        <f t="shared" ref="AR70" si="131">SUM(AR64:AR69)</f>
        <v>100</v>
      </c>
      <c r="AT70" s="20">
        <f t="shared" si="118"/>
        <v>779.5</v>
      </c>
      <c r="AV70">
        <f>Q70+AC70+AN70</f>
        <v>773</v>
      </c>
    </row>
    <row r="72" spans="1:48" x14ac:dyDescent="0.25">
      <c r="A72" s="30">
        <v>44317</v>
      </c>
      <c r="B72" s="26"/>
      <c r="C72" s="26"/>
      <c r="D72" s="26"/>
      <c r="E72" s="26"/>
      <c r="F72" s="26"/>
      <c r="G72" s="26"/>
      <c r="H72" s="26"/>
      <c r="I72" s="26"/>
      <c r="K72" s="30">
        <v>44317</v>
      </c>
      <c r="Z72" s="30">
        <v>44317</v>
      </c>
      <c r="AK72" s="30">
        <v>44317</v>
      </c>
    </row>
    <row r="73" spans="1:48" ht="30" x14ac:dyDescent="0.25">
      <c r="A73" s="22" t="s">
        <v>20</v>
      </c>
      <c r="B73" s="22" t="s">
        <v>29</v>
      </c>
      <c r="C73" s="22" t="s">
        <v>28</v>
      </c>
      <c r="D73" s="22" t="s">
        <v>27</v>
      </c>
      <c r="E73" s="22" t="s">
        <v>1</v>
      </c>
      <c r="F73" s="27" t="s">
        <v>26</v>
      </c>
      <c r="G73" s="22" t="s">
        <v>25</v>
      </c>
      <c r="H73" s="27" t="s">
        <v>24</v>
      </c>
      <c r="I73" s="22" t="s">
        <v>23</v>
      </c>
      <c r="N73" s="22" t="s">
        <v>29</v>
      </c>
      <c r="O73" s="22" t="s">
        <v>28</v>
      </c>
      <c r="P73" s="22" t="s">
        <v>27</v>
      </c>
      <c r="Q73" s="22" t="s">
        <v>1</v>
      </c>
      <c r="R73" s="27" t="s">
        <v>26</v>
      </c>
      <c r="S73" s="22" t="s">
        <v>25</v>
      </c>
      <c r="T73" s="27" t="s">
        <v>24</v>
      </c>
      <c r="U73" s="22" t="s">
        <v>23</v>
      </c>
      <c r="Z73" s="22" t="s">
        <v>29</v>
      </c>
      <c r="AA73" s="22" t="s">
        <v>28</v>
      </c>
      <c r="AB73" s="22" t="s">
        <v>27</v>
      </c>
      <c r="AC73" s="22" t="s">
        <v>1</v>
      </c>
      <c r="AD73" s="27" t="s">
        <v>26</v>
      </c>
      <c r="AE73" s="22" t="s">
        <v>25</v>
      </c>
      <c r="AF73" s="27" t="s">
        <v>24</v>
      </c>
      <c r="AG73" s="22" t="s">
        <v>23</v>
      </c>
      <c r="AK73" s="22" t="s">
        <v>29</v>
      </c>
      <c r="AL73" s="22" t="s">
        <v>28</v>
      </c>
      <c r="AM73" s="22" t="s">
        <v>27</v>
      </c>
      <c r="AN73" s="22" t="s">
        <v>1</v>
      </c>
      <c r="AO73" s="27" t="s">
        <v>26</v>
      </c>
      <c r="AP73" s="22" t="s">
        <v>25</v>
      </c>
      <c r="AQ73" s="27" t="s">
        <v>24</v>
      </c>
      <c r="AR73" s="22" t="s">
        <v>23</v>
      </c>
    </row>
    <row r="74" spans="1:48" x14ac:dyDescent="0.25">
      <c r="A74" t="s">
        <v>19</v>
      </c>
      <c r="B74">
        <v>44</v>
      </c>
      <c r="D74" s="21">
        <f t="shared" ref="D74:D79" si="132">(B74*40)+(C74*60)</f>
        <v>1760</v>
      </c>
      <c r="E74">
        <v>270</v>
      </c>
      <c r="F74" s="21">
        <f t="shared" ref="F74:F79" si="133">E74*0.56</f>
        <v>151.20000000000002</v>
      </c>
      <c r="G74" s="21"/>
      <c r="H74" s="21"/>
      <c r="I74" s="21"/>
      <c r="K74" s="20">
        <f t="shared" ref="K74:K80" si="134">D74+F74+G74+H74+I74</f>
        <v>1911.2</v>
      </c>
      <c r="N74">
        <v>44</v>
      </c>
      <c r="P74" s="21">
        <f t="shared" ref="P74:P79" si="135">(N74*40)+(O74*60)</f>
        <v>1760</v>
      </c>
      <c r="Q74">
        <v>270</v>
      </c>
      <c r="R74" s="21">
        <f t="shared" ref="R74:R79" si="136">Q74*0.56</f>
        <v>151.20000000000002</v>
      </c>
      <c r="S74" s="21"/>
      <c r="T74" s="21"/>
      <c r="U74" s="21"/>
      <c r="W74" s="20">
        <f t="shared" ref="W74:W80" si="137">P74+R74+S74+T74+U74</f>
        <v>1911.2</v>
      </c>
      <c r="AB74" s="21"/>
      <c r="AD74" s="21"/>
      <c r="AE74" s="21"/>
      <c r="AF74" s="21"/>
      <c r="AG74" s="21"/>
      <c r="AI74" s="20">
        <f t="shared" ref="AI74:AI80" si="138">AB74+AD74+AE74+AF74+AG74</f>
        <v>0</v>
      </c>
      <c r="AM74" s="21"/>
      <c r="AO74" s="21"/>
      <c r="AP74" s="21"/>
      <c r="AQ74" s="21"/>
      <c r="AR74" s="21"/>
      <c r="AT74" s="20">
        <f t="shared" ref="AT74:AT80" si="139">AM74+AO74+AP74+AQ74+AR74</f>
        <v>0</v>
      </c>
    </row>
    <row r="75" spans="1:48" x14ac:dyDescent="0.25">
      <c r="A75" t="s">
        <v>18</v>
      </c>
      <c r="B75">
        <v>140</v>
      </c>
      <c r="C75">
        <v>5</v>
      </c>
      <c r="D75" s="21">
        <f t="shared" si="132"/>
        <v>5900</v>
      </c>
      <c r="E75">
        <v>642</v>
      </c>
      <c r="F75" s="21">
        <f t="shared" si="133"/>
        <v>359.52000000000004</v>
      </c>
      <c r="G75" s="21">
        <v>8576.32</v>
      </c>
      <c r="H75" s="21">
        <v>1779.52</v>
      </c>
      <c r="I75" s="21"/>
      <c r="K75" s="20">
        <f t="shared" si="134"/>
        <v>16615.36</v>
      </c>
      <c r="N75">
        <v>98</v>
      </c>
      <c r="O75">
        <v>0</v>
      </c>
      <c r="P75" s="21">
        <f t="shared" si="135"/>
        <v>3920</v>
      </c>
      <c r="Q75">
        <f>642-128</f>
        <v>514</v>
      </c>
      <c r="R75" s="21">
        <f t="shared" si="136"/>
        <v>287.84000000000003</v>
      </c>
      <c r="S75" s="21">
        <v>0</v>
      </c>
      <c r="T75" s="21">
        <v>0</v>
      </c>
      <c r="U75" s="21"/>
      <c r="W75" s="20">
        <f t="shared" si="137"/>
        <v>4207.84</v>
      </c>
      <c r="Z75">
        <v>42</v>
      </c>
      <c r="AA75">
        <v>5</v>
      </c>
      <c r="AB75" s="21">
        <f t="shared" ref="AB75" si="140">(Z75*40)+(AA75*60)</f>
        <v>1980</v>
      </c>
      <c r="AC75">
        <f>4*32</f>
        <v>128</v>
      </c>
      <c r="AD75" s="21">
        <f t="shared" ref="AD75" si="141">AC75*0.56</f>
        <v>71.680000000000007</v>
      </c>
      <c r="AE75" s="21">
        <v>8576.32</v>
      </c>
      <c r="AF75" s="21">
        <v>1779.52</v>
      </c>
      <c r="AG75" s="21"/>
      <c r="AI75" s="20">
        <f t="shared" si="138"/>
        <v>12407.52</v>
      </c>
      <c r="AM75" s="21"/>
      <c r="AO75" s="21"/>
      <c r="AP75" s="21"/>
      <c r="AQ75" s="21"/>
      <c r="AR75" s="21"/>
      <c r="AT75" s="20">
        <f t="shared" si="139"/>
        <v>0</v>
      </c>
    </row>
    <row r="76" spans="1:48" x14ac:dyDescent="0.25">
      <c r="A76" t="s">
        <v>17</v>
      </c>
      <c r="B76">
        <v>4</v>
      </c>
      <c r="D76" s="21">
        <f t="shared" si="132"/>
        <v>160</v>
      </c>
      <c r="E76">
        <v>20</v>
      </c>
      <c r="F76" s="21">
        <f t="shared" si="133"/>
        <v>11.200000000000001</v>
      </c>
      <c r="G76" s="21"/>
      <c r="H76" s="21"/>
      <c r="I76" s="21"/>
      <c r="K76" s="20">
        <f t="shared" si="134"/>
        <v>171.2</v>
      </c>
      <c r="N76">
        <v>4</v>
      </c>
      <c r="P76" s="21">
        <f t="shared" si="135"/>
        <v>160</v>
      </c>
      <c r="Q76">
        <v>20</v>
      </c>
      <c r="R76" s="21">
        <f t="shared" si="136"/>
        <v>11.200000000000001</v>
      </c>
      <c r="S76" s="21"/>
      <c r="T76" s="21"/>
      <c r="U76" s="21"/>
      <c r="W76" s="20">
        <f t="shared" si="137"/>
        <v>171.2</v>
      </c>
      <c r="AB76" s="21"/>
      <c r="AD76" s="21"/>
      <c r="AE76" s="21"/>
      <c r="AF76" s="21"/>
      <c r="AG76" s="21"/>
      <c r="AI76" s="20">
        <f t="shared" si="138"/>
        <v>0</v>
      </c>
      <c r="AM76" s="21"/>
      <c r="AO76" s="21"/>
      <c r="AP76" s="21"/>
      <c r="AQ76" s="21"/>
      <c r="AR76" s="21"/>
      <c r="AT76" s="20">
        <f t="shared" si="139"/>
        <v>0</v>
      </c>
    </row>
    <row r="77" spans="1:48" x14ac:dyDescent="0.25">
      <c r="A77" t="s">
        <v>16</v>
      </c>
      <c r="D77" s="21">
        <f t="shared" si="132"/>
        <v>0</v>
      </c>
      <c r="F77" s="21">
        <f t="shared" si="133"/>
        <v>0</v>
      </c>
      <c r="G77" s="21"/>
      <c r="H77" s="21"/>
      <c r="I77" s="21"/>
      <c r="K77" s="20">
        <f t="shared" si="134"/>
        <v>0</v>
      </c>
      <c r="P77" s="21">
        <f t="shared" si="135"/>
        <v>0</v>
      </c>
      <c r="R77" s="21">
        <f t="shared" si="136"/>
        <v>0</v>
      </c>
      <c r="S77" s="21"/>
      <c r="T77" s="21"/>
      <c r="U77" s="21"/>
      <c r="W77" s="20">
        <f t="shared" si="137"/>
        <v>0</v>
      </c>
      <c r="AB77" s="21"/>
      <c r="AD77" s="21"/>
      <c r="AE77" s="21"/>
      <c r="AF77" s="21"/>
      <c r="AG77" s="21"/>
      <c r="AI77" s="20">
        <f t="shared" si="138"/>
        <v>0</v>
      </c>
      <c r="AM77" s="21"/>
      <c r="AO77" s="21"/>
      <c r="AP77" s="21"/>
      <c r="AQ77" s="21"/>
      <c r="AR77" s="21"/>
      <c r="AT77" s="20">
        <f t="shared" si="139"/>
        <v>0</v>
      </c>
    </row>
    <row r="78" spans="1:48" x14ac:dyDescent="0.25">
      <c r="A78" t="s">
        <v>15</v>
      </c>
      <c r="B78">
        <v>18</v>
      </c>
      <c r="C78">
        <v>2</v>
      </c>
      <c r="D78" s="21">
        <f t="shared" si="132"/>
        <v>840</v>
      </c>
      <c r="E78">
        <v>84</v>
      </c>
      <c r="F78" s="21">
        <f t="shared" si="133"/>
        <v>47.040000000000006</v>
      </c>
      <c r="G78" s="21">
        <v>283.86</v>
      </c>
      <c r="H78" s="21">
        <v>82.92</v>
      </c>
      <c r="I78" s="21"/>
      <c r="K78" s="20">
        <f t="shared" si="134"/>
        <v>1253.8200000000002</v>
      </c>
      <c r="N78">
        <v>4</v>
      </c>
      <c r="O78">
        <v>0</v>
      </c>
      <c r="P78" s="21">
        <f t="shared" si="135"/>
        <v>160</v>
      </c>
      <c r="Q78">
        <v>20</v>
      </c>
      <c r="R78" s="21">
        <f t="shared" si="136"/>
        <v>11.200000000000001</v>
      </c>
      <c r="S78" s="21"/>
      <c r="T78" s="21"/>
      <c r="U78" s="21"/>
      <c r="W78" s="20">
        <f t="shared" si="137"/>
        <v>171.2</v>
      </c>
      <c r="AB78" s="21"/>
      <c r="AD78" s="21"/>
      <c r="AE78" s="21"/>
      <c r="AF78" s="21"/>
      <c r="AG78" s="21"/>
      <c r="AI78" s="20">
        <f t="shared" si="138"/>
        <v>0</v>
      </c>
      <c r="AK78">
        <v>14</v>
      </c>
      <c r="AL78">
        <v>2</v>
      </c>
      <c r="AM78" s="21">
        <f>(AK78*40)+(AL78*60)</f>
        <v>680</v>
      </c>
      <c r="AN78">
        <v>64</v>
      </c>
      <c r="AO78" s="21">
        <f>AN78*0.56</f>
        <v>35.840000000000003</v>
      </c>
      <c r="AP78" s="21">
        <v>283.86</v>
      </c>
      <c r="AQ78" s="21">
        <v>82.92</v>
      </c>
      <c r="AR78" s="21"/>
      <c r="AT78" s="20">
        <f>AM78+AO78+AP78+AQ78+AR79</f>
        <v>1082.6200000000001</v>
      </c>
    </row>
    <row r="79" spans="1:48" x14ac:dyDescent="0.25">
      <c r="A79" t="s">
        <v>14</v>
      </c>
      <c r="D79" s="21">
        <f t="shared" si="132"/>
        <v>0</v>
      </c>
      <c r="F79" s="21">
        <f t="shared" si="133"/>
        <v>0</v>
      </c>
      <c r="G79" s="21"/>
      <c r="H79" s="21"/>
      <c r="I79" s="21"/>
      <c r="K79" s="20">
        <f t="shared" si="134"/>
        <v>0</v>
      </c>
      <c r="P79" s="21">
        <f t="shared" si="135"/>
        <v>0</v>
      </c>
      <c r="R79" s="21">
        <f t="shared" si="136"/>
        <v>0</v>
      </c>
      <c r="S79" s="21"/>
      <c r="T79" s="21"/>
      <c r="U79" s="21"/>
      <c r="W79" s="20">
        <f t="shared" si="137"/>
        <v>0</v>
      </c>
      <c r="AB79" s="21"/>
      <c r="AD79" s="21"/>
      <c r="AE79" s="21"/>
      <c r="AF79" s="21"/>
      <c r="AG79" s="21"/>
      <c r="AI79" s="20">
        <f t="shared" si="138"/>
        <v>0</v>
      </c>
      <c r="AR79" s="21"/>
    </row>
    <row r="80" spans="1:48" x14ac:dyDescent="0.25">
      <c r="A80" t="s">
        <v>22</v>
      </c>
      <c r="B80">
        <f t="shared" ref="B80:I80" si="142">SUM(B74:B79)</f>
        <v>206</v>
      </c>
      <c r="C80">
        <f t="shared" si="142"/>
        <v>7</v>
      </c>
      <c r="D80" s="20">
        <f t="shared" si="142"/>
        <v>8660</v>
      </c>
      <c r="E80">
        <f t="shared" si="142"/>
        <v>1016</v>
      </c>
      <c r="F80" s="20">
        <f t="shared" si="142"/>
        <v>568.96</v>
      </c>
      <c r="G80" s="20">
        <f t="shared" si="142"/>
        <v>8860.18</v>
      </c>
      <c r="H80" s="20">
        <f t="shared" si="142"/>
        <v>1862.44</v>
      </c>
      <c r="I80" s="21">
        <f t="shared" si="142"/>
        <v>0</v>
      </c>
      <c r="K80" s="20">
        <f t="shared" si="134"/>
        <v>19951.579999999998</v>
      </c>
      <c r="N80">
        <f t="shared" ref="N80:U80" si="143">SUM(N74:N79)</f>
        <v>150</v>
      </c>
      <c r="O80">
        <f t="shared" si="143"/>
        <v>0</v>
      </c>
      <c r="P80" s="20">
        <f t="shared" si="143"/>
        <v>6000</v>
      </c>
      <c r="Q80">
        <f t="shared" si="143"/>
        <v>824</v>
      </c>
      <c r="R80" s="20">
        <f t="shared" si="143"/>
        <v>461.44000000000005</v>
      </c>
      <c r="S80" s="20">
        <f t="shared" si="143"/>
        <v>0</v>
      </c>
      <c r="T80" s="20">
        <f t="shared" si="143"/>
        <v>0</v>
      </c>
      <c r="U80" s="21">
        <f t="shared" si="143"/>
        <v>0</v>
      </c>
      <c r="W80" s="20">
        <f t="shared" si="137"/>
        <v>6461.4400000000005</v>
      </c>
      <c r="Z80">
        <f t="shared" ref="Z80:AG80" si="144">SUM(Z74:Z79)</f>
        <v>42</v>
      </c>
      <c r="AA80">
        <f t="shared" si="144"/>
        <v>5</v>
      </c>
      <c r="AB80" s="20">
        <f t="shared" si="144"/>
        <v>1980</v>
      </c>
      <c r="AC80">
        <f t="shared" si="144"/>
        <v>128</v>
      </c>
      <c r="AD80" s="20">
        <f t="shared" si="144"/>
        <v>71.680000000000007</v>
      </c>
      <c r="AE80" s="20">
        <f t="shared" si="144"/>
        <v>8576.32</v>
      </c>
      <c r="AF80" s="20">
        <f t="shared" si="144"/>
        <v>1779.52</v>
      </c>
      <c r="AG80" s="21">
        <f t="shared" si="144"/>
        <v>0</v>
      </c>
      <c r="AI80" s="20">
        <f t="shared" si="138"/>
        <v>12407.52</v>
      </c>
      <c r="AK80">
        <f t="shared" ref="AK80:AQ80" si="145">SUM(AK74:AK78)</f>
        <v>14</v>
      </c>
      <c r="AL80">
        <f t="shared" si="145"/>
        <v>2</v>
      </c>
      <c r="AM80" s="20">
        <f t="shared" si="145"/>
        <v>680</v>
      </c>
      <c r="AN80">
        <f t="shared" si="145"/>
        <v>64</v>
      </c>
      <c r="AO80" s="20">
        <f t="shared" si="145"/>
        <v>35.840000000000003</v>
      </c>
      <c r="AP80" s="20">
        <f t="shared" si="145"/>
        <v>283.86</v>
      </c>
      <c r="AQ80" s="20">
        <f t="shared" si="145"/>
        <v>82.92</v>
      </c>
      <c r="AR80" s="21">
        <f t="shared" ref="AR80" si="146">SUM(AR74:AR79)</f>
        <v>0</v>
      </c>
      <c r="AT80" s="20">
        <f t="shared" si="139"/>
        <v>1082.6200000000001</v>
      </c>
      <c r="AV80">
        <f>Q80+AC80+AN80</f>
        <v>1016</v>
      </c>
    </row>
    <row r="82" spans="1:48" x14ac:dyDescent="0.25">
      <c r="A82" s="30">
        <v>44348</v>
      </c>
      <c r="B82" s="26"/>
      <c r="C82" s="26"/>
      <c r="D82" s="26"/>
      <c r="E82" s="26"/>
      <c r="F82" s="26"/>
      <c r="G82" s="26"/>
      <c r="H82" s="26"/>
      <c r="I82" s="26"/>
      <c r="N82" s="30">
        <v>44348</v>
      </c>
      <c r="Z82" s="30">
        <v>44348</v>
      </c>
      <c r="AK82" s="30">
        <v>44348</v>
      </c>
    </row>
    <row r="83" spans="1:48" ht="30" x14ac:dyDescent="0.25">
      <c r="A83" s="22" t="s">
        <v>20</v>
      </c>
      <c r="B83" s="22" t="s">
        <v>29</v>
      </c>
      <c r="C83" s="22" t="s">
        <v>28</v>
      </c>
      <c r="D83" s="22" t="s">
        <v>27</v>
      </c>
      <c r="E83" s="22" t="s">
        <v>1</v>
      </c>
      <c r="F83" s="27" t="s">
        <v>26</v>
      </c>
      <c r="G83" s="22" t="s">
        <v>25</v>
      </c>
      <c r="H83" s="27" t="s">
        <v>24</v>
      </c>
      <c r="I83" s="22" t="s">
        <v>23</v>
      </c>
      <c r="N83" s="22" t="s">
        <v>29</v>
      </c>
      <c r="O83" s="22" t="s">
        <v>28</v>
      </c>
      <c r="P83" s="22" t="s">
        <v>27</v>
      </c>
      <c r="Q83" s="22" t="s">
        <v>1</v>
      </c>
      <c r="R83" s="27" t="s">
        <v>26</v>
      </c>
      <c r="S83" s="22" t="s">
        <v>25</v>
      </c>
      <c r="T83" s="27" t="s">
        <v>24</v>
      </c>
      <c r="U83" s="22" t="s">
        <v>23</v>
      </c>
      <c r="Z83" s="22" t="s">
        <v>29</v>
      </c>
      <c r="AA83" s="22" t="s">
        <v>28</v>
      </c>
      <c r="AB83" s="22" t="s">
        <v>27</v>
      </c>
      <c r="AC83" s="22" t="s">
        <v>1</v>
      </c>
      <c r="AD83" s="27" t="s">
        <v>26</v>
      </c>
      <c r="AE83" s="22" t="s">
        <v>25</v>
      </c>
      <c r="AF83" s="27" t="s">
        <v>24</v>
      </c>
      <c r="AG83" s="22" t="s">
        <v>23</v>
      </c>
      <c r="AK83" s="22" t="s">
        <v>29</v>
      </c>
      <c r="AL83" s="22" t="s">
        <v>28</v>
      </c>
      <c r="AM83" s="22" t="s">
        <v>27</v>
      </c>
      <c r="AN83" s="22" t="s">
        <v>1</v>
      </c>
      <c r="AO83" s="27" t="s">
        <v>26</v>
      </c>
      <c r="AP83" s="22" t="s">
        <v>25</v>
      </c>
      <c r="AQ83" s="27" t="s">
        <v>24</v>
      </c>
      <c r="AR83" s="22" t="s">
        <v>23</v>
      </c>
    </row>
    <row r="84" spans="1:48" x14ac:dyDescent="0.25">
      <c r="A84" t="s">
        <v>19</v>
      </c>
      <c r="B84">
        <v>56</v>
      </c>
      <c r="D84" s="21">
        <f t="shared" ref="D84:D89" si="147">(B84*40)+(C84*60)</f>
        <v>2240</v>
      </c>
      <c r="E84">
        <v>250</v>
      </c>
      <c r="F84" s="21">
        <f t="shared" ref="F84:F89" si="148">E84*0.56</f>
        <v>140</v>
      </c>
      <c r="G84" s="21"/>
      <c r="H84" s="21"/>
      <c r="I84" s="21"/>
      <c r="K84" s="20">
        <f t="shared" ref="K84:K90" si="149">D84+F84+G84+H84+I84</f>
        <v>2380</v>
      </c>
      <c r="N84">
        <v>56</v>
      </c>
      <c r="P84" s="21">
        <f t="shared" ref="P84:P89" si="150">(N84*40)+(O84*60)</f>
        <v>2240</v>
      </c>
      <c r="Q84">
        <v>250</v>
      </c>
      <c r="R84" s="21">
        <f t="shared" ref="R84:R89" si="151">Q84*0.56</f>
        <v>140</v>
      </c>
      <c r="S84" s="21"/>
      <c r="T84" s="21"/>
      <c r="U84" s="21"/>
      <c r="W84" s="20">
        <f t="shared" ref="W84:W90" si="152">P84+R84+S84+T84+U84</f>
        <v>2380</v>
      </c>
      <c r="AB84" s="21"/>
      <c r="AD84" s="21"/>
      <c r="AE84" s="21"/>
      <c r="AF84" s="21"/>
      <c r="AG84" s="21"/>
      <c r="AI84" s="20">
        <f t="shared" ref="AI84:AI90" si="153">AB84+AD84+AE84+AF84+AG84</f>
        <v>0</v>
      </c>
      <c r="AM84" s="21"/>
      <c r="AO84" s="21"/>
      <c r="AP84" s="21"/>
      <c r="AQ84" s="21"/>
      <c r="AR84" s="21"/>
      <c r="AT84" s="20">
        <f t="shared" ref="AT84:AT90" si="154">AM84+AO84+AP84+AQ84+AR84</f>
        <v>0</v>
      </c>
    </row>
    <row r="85" spans="1:48" x14ac:dyDescent="0.25">
      <c r="A85" t="s">
        <v>18</v>
      </c>
      <c r="B85">
        <v>138</v>
      </c>
      <c r="C85">
        <v>13</v>
      </c>
      <c r="D85" s="21">
        <f t="shared" si="147"/>
        <v>6300</v>
      </c>
      <c r="E85">
        <v>408</v>
      </c>
      <c r="F85" s="21">
        <f t="shared" si="148"/>
        <v>228.48000000000002</v>
      </c>
      <c r="G85" s="21">
        <v>997.36</v>
      </c>
      <c r="H85" s="21">
        <v>862.29</v>
      </c>
      <c r="I85" s="21"/>
      <c r="K85" s="20">
        <f t="shared" si="149"/>
        <v>8388.1299999999992</v>
      </c>
      <c r="N85">
        <f>138-(26+48)</f>
        <v>64</v>
      </c>
      <c r="O85">
        <v>0</v>
      </c>
      <c r="P85" s="21">
        <f t="shared" si="150"/>
        <v>2560</v>
      </c>
      <c r="Q85">
        <f>408-(36+38)</f>
        <v>334</v>
      </c>
      <c r="R85" s="21">
        <f t="shared" si="151"/>
        <v>187.04000000000002</v>
      </c>
      <c r="S85" s="21">
        <v>0</v>
      </c>
      <c r="T85" s="21">
        <v>0</v>
      </c>
      <c r="U85" s="21"/>
      <c r="W85" s="20">
        <f t="shared" si="152"/>
        <v>2747.04</v>
      </c>
      <c r="Z85">
        <v>48</v>
      </c>
      <c r="AA85">
        <v>4</v>
      </c>
      <c r="AB85" s="21">
        <f t="shared" ref="AB85:AB89" si="155">(Z85*40)+(AA85*60)</f>
        <v>2160</v>
      </c>
      <c r="AC85">
        <v>38</v>
      </c>
      <c r="AD85" s="21">
        <f t="shared" ref="AD85:AD89" si="156">AC85*0.56</f>
        <v>21.28</v>
      </c>
      <c r="AE85" s="21">
        <v>997.36</v>
      </c>
      <c r="AF85" s="21">
        <v>0</v>
      </c>
      <c r="AG85" s="21"/>
      <c r="AI85" s="20">
        <f t="shared" si="153"/>
        <v>3178.6400000000003</v>
      </c>
      <c r="AK85">
        <v>26</v>
      </c>
      <c r="AL85">
        <v>9</v>
      </c>
      <c r="AM85" s="21">
        <f t="shared" ref="AM85:AM89" si="157">(AK85*40)+(AL85*60)</f>
        <v>1580</v>
      </c>
      <c r="AN85">
        <v>36</v>
      </c>
      <c r="AO85" s="21">
        <f t="shared" ref="AO85:AO89" si="158">AN85*0.56</f>
        <v>20.160000000000004</v>
      </c>
      <c r="AP85" s="21">
        <v>0</v>
      </c>
      <c r="AQ85" s="21">
        <v>862.29</v>
      </c>
      <c r="AR85" s="21"/>
      <c r="AT85" s="20">
        <f t="shared" si="154"/>
        <v>2462.4499999999998</v>
      </c>
    </row>
    <row r="86" spans="1:48" x14ac:dyDescent="0.25">
      <c r="A86" t="s">
        <v>17</v>
      </c>
      <c r="D86" s="21">
        <f t="shared" si="147"/>
        <v>0</v>
      </c>
      <c r="F86" s="21">
        <f t="shared" si="148"/>
        <v>0</v>
      </c>
      <c r="G86" s="21"/>
      <c r="H86" s="21"/>
      <c r="I86" s="21"/>
      <c r="K86" s="20">
        <f t="shared" si="149"/>
        <v>0</v>
      </c>
      <c r="P86" s="21">
        <f t="shared" si="150"/>
        <v>0</v>
      </c>
      <c r="R86" s="21">
        <f t="shared" si="151"/>
        <v>0</v>
      </c>
      <c r="S86" s="21"/>
      <c r="T86" s="21"/>
      <c r="U86" s="21"/>
      <c r="W86" s="20">
        <f t="shared" si="152"/>
        <v>0</v>
      </c>
      <c r="AB86" s="21">
        <f t="shared" si="155"/>
        <v>0</v>
      </c>
      <c r="AD86" s="21">
        <f t="shared" si="156"/>
        <v>0</v>
      </c>
      <c r="AE86" s="21"/>
      <c r="AF86" s="21"/>
      <c r="AG86" s="21"/>
      <c r="AI86" s="20">
        <f t="shared" si="153"/>
        <v>0</v>
      </c>
      <c r="AM86" s="21">
        <f t="shared" si="157"/>
        <v>0</v>
      </c>
      <c r="AO86" s="21">
        <f t="shared" si="158"/>
        <v>0</v>
      </c>
      <c r="AP86" s="21"/>
      <c r="AQ86" s="21"/>
      <c r="AR86" s="21"/>
      <c r="AT86" s="20">
        <f t="shared" si="154"/>
        <v>0</v>
      </c>
    </row>
    <row r="87" spans="1:48" x14ac:dyDescent="0.25">
      <c r="A87" t="s">
        <v>16</v>
      </c>
      <c r="D87" s="21">
        <f t="shared" si="147"/>
        <v>0</v>
      </c>
      <c r="F87" s="21">
        <f t="shared" si="148"/>
        <v>0</v>
      </c>
      <c r="G87" s="21"/>
      <c r="H87" s="21"/>
      <c r="I87" s="21"/>
      <c r="K87" s="20">
        <f t="shared" si="149"/>
        <v>0</v>
      </c>
      <c r="P87" s="21">
        <f t="shared" si="150"/>
        <v>0</v>
      </c>
      <c r="R87" s="21">
        <f t="shared" si="151"/>
        <v>0</v>
      </c>
      <c r="S87" s="21"/>
      <c r="T87" s="21"/>
      <c r="U87" s="21"/>
      <c r="W87" s="20">
        <f t="shared" si="152"/>
        <v>0</v>
      </c>
      <c r="AB87" s="21">
        <f t="shared" si="155"/>
        <v>0</v>
      </c>
      <c r="AD87" s="21">
        <f t="shared" si="156"/>
        <v>0</v>
      </c>
      <c r="AE87" s="21"/>
      <c r="AF87" s="21"/>
      <c r="AG87" s="21"/>
      <c r="AI87" s="20">
        <f t="shared" si="153"/>
        <v>0</v>
      </c>
      <c r="AM87" s="21">
        <f t="shared" si="157"/>
        <v>0</v>
      </c>
      <c r="AO87" s="21">
        <f t="shared" si="158"/>
        <v>0</v>
      </c>
      <c r="AP87" s="21"/>
      <c r="AQ87" s="21"/>
      <c r="AR87" s="21"/>
      <c r="AT87" s="20">
        <f t="shared" si="154"/>
        <v>0</v>
      </c>
    </row>
    <row r="88" spans="1:48" x14ac:dyDescent="0.25">
      <c r="A88" t="s">
        <v>15</v>
      </c>
      <c r="D88" s="21">
        <f t="shared" si="147"/>
        <v>0</v>
      </c>
      <c r="F88" s="21">
        <f t="shared" si="148"/>
        <v>0</v>
      </c>
      <c r="G88" s="21"/>
      <c r="H88" s="21"/>
      <c r="I88" s="21"/>
      <c r="K88" s="20">
        <f t="shared" si="149"/>
        <v>0</v>
      </c>
      <c r="P88" s="21">
        <f t="shared" si="150"/>
        <v>0</v>
      </c>
      <c r="R88" s="21">
        <f t="shared" si="151"/>
        <v>0</v>
      </c>
      <c r="S88" s="21"/>
      <c r="T88" s="21"/>
      <c r="U88" s="21"/>
      <c r="W88" s="20">
        <f t="shared" si="152"/>
        <v>0</v>
      </c>
      <c r="AB88" s="21">
        <f t="shared" si="155"/>
        <v>0</v>
      </c>
      <c r="AD88" s="21">
        <f t="shared" si="156"/>
        <v>0</v>
      </c>
      <c r="AE88" s="21"/>
      <c r="AF88" s="21"/>
      <c r="AG88" s="21"/>
      <c r="AI88" s="20">
        <f t="shared" si="153"/>
        <v>0</v>
      </c>
      <c r="AM88" s="21">
        <f t="shared" si="157"/>
        <v>0</v>
      </c>
      <c r="AO88" s="21">
        <f t="shared" si="158"/>
        <v>0</v>
      </c>
      <c r="AP88" s="21"/>
      <c r="AQ88" s="21"/>
      <c r="AR88" s="21"/>
      <c r="AT88" s="20">
        <f t="shared" si="154"/>
        <v>0</v>
      </c>
    </row>
    <row r="89" spans="1:48" x14ac:dyDescent="0.25">
      <c r="A89" t="s">
        <v>14</v>
      </c>
      <c r="D89" s="21">
        <f t="shared" si="147"/>
        <v>0</v>
      </c>
      <c r="F89" s="21">
        <f t="shared" si="148"/>
        <v>0</v>
      </c>
      <c r="G89" s="21"/>
      <c r="H89" s="21"/>
      <c r="I89" s="21"/>
      <c r="K89" s="20">
        <f t="shared" si="149"/>
        <v>0</v>
      </c>
      <c r="P89" s="21">
        <f t="shared" si="150"/>
        <v>0</v>
      </c>
      <c r="R89" s="21">
        <f t="shared" si="151"/>
        <v>0</v>
      </c>
      <c r="S89" s="21"/>
      <c r="T89" s="21"/>
      <c r="U89" s="21"/>
      <c r="W89" s="20">
        <f t="shared" si="152"/>
        <v>0</v>
      </c>
      <c r="AB89" s="21">
        <f t="shared" si="155"/>
        <v>0</v>
      </c>
      <c r="AD89" s="21">
        <f t="shared" si="156"/>
        <v>0</v>
      </c>
      <c r="AE89" s="21"/>
      <c r="AF89" s="21"/>
      <c r="AG89" s="21"/>
      <c r="AI89" s="20">
        <f t="shared" si="153"/>
        <v>0</v>
      </c>
      <c r="AM89" s="21">
        <f t="shared" si="157"/>
        <v>0</v>
      </c>
      <c r="AO89" s="21">
        <f t="shared" si="158"/>
        <v>0</v>
      </c>
      <c r="AP89" s="21"/>
      <c r="AQ89" s="21"/>
      <c r="AR89" s="21"/>
      <c r="AT89" s="20">
        <f t="shared" si="154"/>
        <v>0</v>
      </c>
    </row>
    <row r="90" spans="1:48" x14ac:dyDescent="0.25">
      <c r="A90" t="s">
        <v>22</v>
      </c>
      <c r="B90">
        <f>SUM(B84:B89)</f>
        <v>194</v>
      </c>
      <c r="C90">
        <f>SUM(C85:C89)</f>
        <v>13</v>
      </c>
      <c r="D90" s="20">
        <f t="shared" ref="D90:I90" si="159">SUM(D84:D89)</f>
        <v>8540</v>
      </c>
      <c r="E90">
        <f t="shared" si="159"/>
        <v>658</v>
      </c>
      <c r="F90" s="20">
        <f t="shared" si="159"/>
        <v>368.48</v>
      </c>
      <c r="G90" s="20">
        <f t="shared" si="159"/>
        <v>997.36</v>
      </c>
      <c r="H90" s="20">
        <f t="shared" si="159"/>
        <v>862.29</v>
      </c>
      <c r="I90" s="21">
        <f t="shared" si="159"/>
        <v>0</v>
      </c>
      <c r="K90" s="20">
        <f t="shared" si="149"/>
        <v>10768.130000000001</v>
      </c>
      <c r="N90">
        <f>SUM(N84:N89)</f>
        <v>120</v>
      </c>
      <c r="O90">
        <f>SUM(O85:O89)</f>
        <v>0</v>
      </c>
      <c r="P90" s="20">
        <f t="shared" ref="P90:U90" si="160">SUM(P84:P89)</f>
        <v>4800</v>
      </c>
      <c r="Q90">
        <f t="shared" si="160"/>
        <v>584</v>
      </c>
      <c r="R90" s="20">
        <f t="shared" si="160"/>
        <v>327.04000000000002</v>
      </c>
      <c r="S90" s="20">
        <f t="shared" si="160"/>
        <v>0</v>
      </c>
      <c r="T90" s="20">
        <f t="shared" si="160"/>
        <v>0</v>
      </c>
      <c r="U90" s="21">
        <f t="shared" si="160"/>
        <v>0</v>
      </c>
      <c r="W90" s="20">
        <f t="shared" si="152"/>
        <v>5127.04</v>
      </c>
      <c r="Z90">
        <f>SUM(Z84:Z89)</f>
        <v>48</v>
      </c>
      <c r="AA90">
        <f>SUM(AA85:AA89)</f>
        <v>4</v>
      </c>
      <c r="AB90" s="20">
        <f t="shared" ref="AB90:AG90" si="161">SUM(AB84:AB89)</f>
        <v>2160</v>
      </c>
      <c r="AC90">
        <f t="shared" si="161"/>
        <v>38</v>
      </c>
      <c r="AD90" s="20">
        <f t="shared" si="161"/>
        <v>21.28</v>
      </c>
      <c r="AE90" s="20">
        <f t="shared" si="161"/>
        <v>997.36</v>
      </c>
      <c r="AF90" s="20">
        <f t="shared" si="161"/>
        <v>0</v>
      </c>
      <c r="AG90" s="21">
        <f t="shared" si="161"/>
        <v>0</v>
      </c>
      <c r="AI90" s="20">
        <f t="shared" si="153"/>
        <v>3178.6400000000003</v>
      </c>
      <c r="AK90">
        <f>SUM(AK84:AK89)</f>
        <v>26</v>
      </c>
      <c r="AL90">
        <f>SUM(AL85:AL89)</f>
        <v>9</v>
      </c>
      <c r="AM90" s="20">
        <f t="shared" ref="AM90" si="162">SUM(AM84:AM89)</f>
        <v>1580</v>
      </c>
      <c r="AN90">
        <f t="shared" ref="AN90" si="163">SUM(AN84:AN89)</f>
        <v>36</v>
      </c>
      <c r="AO90" s="20">
        <f t="shared" ref="AO90" si="164">SUM(AO84:AO89)</f>
        <v>20.160000000000004</v>
      </c>
      <c r="AP90" s="20">
        <f t="shared" ref="AP90" si="165">SUM(AP84:AP89)</f>
        <v>0</v>
      </c>
      <c r="AQ90" s="20">
        <f t="shared" ref="AQ90" si="166">SUM(AQ84:AQ89)</f>
        <v>862.29</v>
      </c>
      <c r="AR90" s="21">
        <f t="shared" ref="AR90" si="167">SUM(AR84:AR89)</f>
        <v>0</v>
      </c>
      <c r="AT90" s="20">
        <f t="shared" si="154"/>
        <v>2462.4499999999998</v>
      </c>
      <c r="AV90">
        <f>Q90+AC90+AN90</f>
        <v>658</v>
      </c>
    </row>
    <row r="92" spans="1:48" x14ac:dyDescent="0.25">
      <c r="A92" s="30">
        <v>44378</v>
      </c>
      <c r="B92" s="26"/>
      <c r="C92" s="26"/>
      <c r="D92" s="26"/>
      <c r="E92" s="26"/>
      <c r="F92" s="26"/>
      <c r="G92" s="26"/>
      <c r="H92" s="26"/>
      <c r="I92" s="26"/>
      <c r="N92" s="30">
        <v>44378</v>
      </c>
      <c r="Z92" s="30">
        <v>44378</v>
      </c>
    </row>
    <row r="93" spans="1:48" ht="30" x14ac:dyDescent="0.25">
      <c r="A93" s="22" t="s">
        <v>20</v>
      </c>
      <c r="B93" s="22" t="s">
        <v>29</v>
      </c>
      <c r="C93" s="22" t="s">
        <v>28</v>
      </c>
      <c r="D93" s="22" t="s">
        <v>27</v>
      </c>
      <c r="E93" s="22" t="s">
        <v>1</v>
      </c>
      <c r="F93" s="27" t="s">
        <v>26</v>
      </c>
      <c r="G93" s="22" t="s">
        <v>25</v>
      </c>
      <c r="H93" s="27" t="s">
        <v>24</v>
      </c>
      <c r="I93" s="22" t="s">
        <v>23</v>
      </c>
      <c r="N93" s="22" t="s">
        <v>29</v>
      </c>
      <c r="O93" s="22" t="s">
        <v>28</v>
      </c>
      <c r="P93" s="22" t="s">
        <v>27</v>
      </c>
      <c r="Q93" s="22" t="s">
        <v>1</v>
      </c>
      <c r="R93" s="27" t="s">
        <v>26</v>
      </c>
      <c r="S93" s="22" t="s">
        <v>25</v>
      </c>
      <c r="T93" s="27" t="s">
        <v>24</v>
      </c>
      <c r="U93" s="22" t="s">
        <v>23</v>
      </c>
      <c r="Z93" s="22" t="s">
        <v>29</v>
      </c>
      <c r="AA93" s="22" t="s">
        <v>28</v>
      </c>
      <c r="AB93" s="22" t="s">
        <v>27</v>
      </c>
      <c r="AC93" s="22" t="s">
        <v>1</v>
      </c>
      <c r="AD93" s="27" t="s">
        <v>26</v>
      </c>
      <c r="AE93" s="22" t="s">
        <v>25</v>
      </c>
      <c r="AF93" s="27" t="s">
        <v>24</v>
      </c>
      <c r="AG93" s="22" t="s">
        <v>23</v>
      </c>
      <c r="AK93" s="22" t="s">
        <v>29</v>
      </c>
      <c r="AL93" s="22" t="s">
        <v>28</v>
      </c>
      <c r="AM93" s="22" t="s">
        <v>27</v>
      </c>
      <c r="AN93" s="22" t="s">
        <v>1</v>
      </c>
      <c r="AO93" s="27" t="s">
        <v>26</v>
      </c>
      <c r="AP93" s="22" t="s">
        <v>25</v>
      </c>
      <c r="AQ93" s="27" t="s">
        <v>24</v>
      </c>
      <c r="AR93" s="22" t="s">
        <v>23</v>
      </c>
    </row>
    <row r="94" spans="1:48" x14ac:dyDescent="0.25">
      <c r="A94" t="s">
        <v>19</v>
      </c>
      <c r="B94">
        <v>78</v>
      </c>
      <c r="D94" s="21">
        <f t="shared" ref="D94:D99" si="168">(B94*40)+(C94*60)</f>
        <v>3120</v>
      </c>
      <c r="E94">
        <v>505</v>
      </c>
      <c r="F94" s="21">
        <f t="shared" ref="F94:F99" si="169">E94*0.56</f>
        <v>282.8</v>
      </c>
      <c r="G94" s="21"/>
      <c r="H94" s="21"/>
      <c r="I94" s="21"/>
      <c r="K94" s="20">
        <f t="shared" ref="K94:K100" si="170">D94+F94+G94+H94+I94</f>
        <v>3402.8</v>
      </c>
      <c r="N94">
        <v>78</v>
      </c>
      <c r="P94" s="21">
        <f t="shared" ref="P94:P99" si="171">(N94*40)+(O94*60)</f>
        <v>3120</v>
      </c>
      <c r="Q94">
        <v>505</v>
      </c>
      <c r="R94" s="21">
        <f t="shared" ref="R94:R99" si="172">Q94*0.56</f>
        <v>282.8</v>
      </c>
      <c r="S94" s="21"/>
      <c r="T94" s="21"/>
      <c r="U94" s="21"/>
      <c r="W94" s="20">
        <f t="shared" ref="W94:W100" si="173">P94+R94+S94+T94+U94</f>
        <v>3402.8</v>
      </c>
      <c r="AB94" s="21"/>
      <c r="AD94" s="21"/>
      <c r="AE94" s="21"/>
      <c r="AF94" s="21"/>
      <c r="AG94" s="21"/>
      <c r="AI94" s="20">
        <f t="shared" ref="AI94:AI100" si="174">AB94+AD94+AE94+AF94+AG94</f>
        <v>0</v>
      </c>
      <c r="AM94" s="21"/>
      <c r="AO94" s="21"/>
      <c r="AP94" s="21"/>
      <c r="AQ94" s="21"/>
      <c r="AR94" s="21"/>
      <c r="AT94" s="20">
        <f t="shared" ref="AT94:AT100" si="175">AM94+AO94+AP94+AQ94+AR94</f>
        <v>0</v>
      </c>
    </row>
    <row r="95" spans="1:48" x14ac:dyDescent="0.25">
      <c r="A95" t="s">
        <v>18</v>
      </c>
      <c r="D95" s="21">
        <f t="shared" si="168"/>
        <v>0</v>
      </c>
      <c r="F95" s="21">
        <f t="shared" si="169"/>
        <v>0</v>
      </c>
      <c r="G95" s="21"/>
      <c r="H95" s="21"/>
      <c r="I95" s="21"/>
      <c r="K95" s="20">
        <f t="shared" si="170"/>
        <v>0</v>
      </c>
      <c r="P95" s="21">
        <f t="shared" si="171"/>
        <v>0</v>
      </c>
      <c r="R95" s="21">
        <f t="shared" si="172"/>
        <v>0</v>
      </c>
      <c r="S95" s="21"/>
      <c r="T95" s="21"/>
      <c r="U95" s="21"/>
      <c r="W95" s="20">
        <f t="shared" si="173"/>
        <v>0</v>
      </c>
      <c r="AB95" s="21"/>
      <c r="AD95" s="21"/>
      <c r="AE95" s="21"/>
      <c r="AF95" s="21"/>
      <c r="AG95" s="21"/>
      <c r="AI95" s="20">
        <f t="shared" si="174"/>
        <v>0</v>
      </c>
      <c r="AM95" s="21"/>
      <c r="AO95" s="21"/>
      <c r="AP95" s="21"/>
      <c r="AQ95" s="21"/>
      <c r="AR95" s="21"/>
      <c r="AT95" s="20">
        <f t="shared" si="175"/>
        <v>0</v>
      </c>
    </row>
    <row r="96" spans="1:48" x14ac:dyDescent="0.25">
      <c r="A96" t="s">
        <v>17</v>
      </c>
      <c r="B96">
        <v>36</v>
      </c>
      <c r="D96" s="21">
        <f t="shared" si="168"/>
        <v>1440</v>
      </c>
      <c r="E96">
        <v>253</v>
      </c>
      <c r="F96" s="21">
        <f t="shared" si="169"/>
        <v>141.68</v>
      </c>
      <c r="G96" s="21"/>
      <c r="H96" s="21"/>
      <c r="I96" s="21"/>
      <c r="K96" s="20">
        <f t="shared" si="170"/>
        <v>1581.68</v>
      </c>
      <c r="N96">
        <v>36</v>
      </c>
      <c r="P96" s="21">
        <f t="shared" si="171"/>
        <v>1440</v>
      </c>
      <c r="Q96">
        <v>253</v>
      </c>
      <c r="R96" s="21">
        <f t="shared" si="172"/>
        <v>141.68</v>
      </c>
      <c r="S96" s="21"/>
      <c r="T96" s="21"/>
      <c r="U96" s="21"/>
      <c r="W96" s="20">
        <f t="shared" si="173"/>
        <v>1581.68</v>
      </c>
      <c r="AB96" s="21"/>
      <c r="AD96" s="21"/>
      <c r="AE96" s="21"/>
      <c r="AF96" s="21"/>
      <c r="AG96" s="21"/>
      <c r="AI96" s="20">
        <f t="shared" si="174"/>
        <v>0</v>
      </c>
      <c r="AM96" s="21"/>
      <c r="AO96" s="21"/>
      <c r="AP96" s="21"/>
      <c r="AQ96" s="21"/>
      <c r="AR96" s="21"/>
      <c r="AT96" s="20">
        <f t="shared" si="175"/>
        <v>0</v>
      </c>
    </row>
    <row r="97" spans="1:48" x14ac:dyDescent="0.25">
      <c r="A97" t="s">
        <v>16</v>
      </c>
      <c r="B97">
        <v>18</v>
      </c>
      <c r="D97" s="21">
        <f t="shared" si="168"/>
        <v>720</v>
      </c>
      <c r="E97">
        <v>86</v>
      </c>
      <c r="F97" s="21">
        <f t="shared" si="169"/>
        <v>48.160000000000004</v>
      </c>
      <c r="G97" s="21"/>
      <c r="H97" s="21"/>
      <c r="I97" s="21"/>
      <c r="K97" s="20">
        <f t="shared" si="170"/>
        <v>768.16</v>
      </c>
      <c r="N97">
        <v>18</v>
      </c>
      <c r="P97" s="21">
        <f t="shared" si="171"/>
        <v>720</v>
      </c>
      <c r="Q97">
        <v>86</v>
      </c>
      <c r="R97" s="21">
        <f t="shared" si="172"/>
        <v>48.160000000000004</v>
      </c>
      <c r="S97" s="21"/>
      <c r="T97" s="21"/>
      <c r="U97" s="21"/>
      <c r="W97" s="20">
        <f t="shared" si="173"/>
        <v>768.16</v>
      </c>
      <c r="AB97" s="21"/>
      <c r="AD97" s="21"/>
      <c r="AE97" s="21"/>
      <c r="AF97" s="21"/>
      <c r="AG97" s="21"/>
      <c r="AI97" s="20">
        <f t="shared" si="174"/>
        <v>0</v>
      </c>
      <c r="AM97" s="21"/>
      <c r="AO97" s="21"/>
      <c r="AP97" s="21"/>
      <c r="AQ97" s="21"/>
      <c r="AR97" s="21"/>
      <c r="AT97" s="20">
        <f t="shared" si="175"/>
        <v>0</v>
      </c>
    </row>
    <row r="98" spans="1:48" x14ac:dyDescent="0.25">
      <c r="A98" t="s">
        <v>15</v>
      </c>
      <c r="D98" s="21">
        <f t="shared" si="168"/>
        <v>0</v>
      </c>
      <c r="F98" s="21">
        <f t="shared" si="169"/>
        <v>0</v>
      </c>
      <c r="G98" s="21"/>
      <c r="H98" s="21"/>
      <c r="I98" s="21"/>
      <c r="K98" s="20">
        <f t="shared" si="170"/>
        <v>0</v>
      </c>
      <c r="P98" s="21">
        <f t="shared" si="171"/>
        <v>0</v>
      </c>
      <c r="R98" s="21">
        <f t="shared" si="172"/>
        <v>0</v>
      </c>
      <c r="S98" s="21"/>
      <c r="T98" s="21"/>
      <c r="U98" s="21"/>
      <c r="W98" s="20">
        <f t="shared" si="173"/>
        <v>0</v>
      </c>
      <c r="AB98" s="21"/>
      <c r="AD98" s="21"/>
      <c r="AE98" s="21"/>
      <c r="AF98" s="21"/>
      <c r="AG98" s="21"/>
      <c r="AI98" s="20">
        <f t="shared" si="174"/>
        <v>0</v>
      </c>
      <c r="AM98" s="21"/>
      <c r="AO98" s="21"/>
      <c r="AP98" s="21"/>
      <c r="AQ98" s="21"/>
      <c r="AR98" s="21"/>
      <c r="AT98" s="20">
        <f t="shared" si="175"/>
        <v>0</v>
      </c>
    </row>
    <row r="99" spans="1:48" x14ac:dyDescent="0.25">
      <c r="A99" t="s">
        <v>14</v>
      </c>
      <c r="B99">
        <v>4</v>
      </c>
      <c r="D99" s="21">
        <f t="shared" si="168"/>
        <v>160</v>
      </c>
      <c r="E99">
        <v>15</v>
      </c>
      <c r="F99" s="21">
        <f t="shared" si="169"/>
        <v>8.4</v>
      </c>
      <c r="G99" s="21"/>
      <c r="H99" s="21"/>
      <c r="I99" s="21"/>
      <c r="K99" s="20">
        <f t="shared" si="170"/>
        <v>168.4</v>
      </c>
      <c r="N99">
        <v>4</v>
      </c>
      <c r="P99" s="21">
        <f t="shared" si="171"/>
        <v>160</v>
      </c>
      <c r="Q99">
        <v>15</v>
      </c>
      <c r="R99" s="21">
        <f t="shared" si="172"/>
        <v>8.4</v>
      </c>
      <c r="S99" s="21"/>
      <c r="T99" s="21"/>
      <c r="U99" s="21"/>
      <c r="W99" s="20">
        <f t="shared" si="173"/>
        <v>168.4</v>
      </c>
      <c r="AB99" s="21"/>
      <c r="AD99" s="21"/>
      <c r="AE99" s="21"/>
      <c r="AF99" s="21"/>
      <c r="AG99" s="21"/>
      <c r="AI99" s="20">
        <f t="shared" si="174"/>
        <v>0</v>
      </c>
      <c r="AM99" s="21"/>
      <c r="AO99" s="21"/>
      <c r="AP99" s="21"/>
      <c r="AQ99" s="21"/>
      <c r="AR99" s="21"/>
      <c r="AT99" s="20">
        <f t="shared" si="175"/>
        <v>0</v>
      </c>
    </row>
    <row r="100" spans="1:48" x14ac:dyDescent="0.25">
      <c r="A100" t="s">
        <v>22</v>
      </c>
      <c r="B100">
        <f t="shared" ref="B100:I100" si="176">SUM(B94:B99)</f>
        <v>136</v>
      </c>
      <c r="C100">
        <f t="shared" si="176"/>
        <v>0</v>
      </c>
      <c r="D100" s="21">
        <f t="shared" si="176"/>
        <v>5440</v>
      </c>
      <c r="E100">
        <f t="shared" si="176"/>
        <v>859</v>
      </c>
      <c r="F100" s="20">
        <f t="shared" si="176"/>
        <v>481.04</v>
      </c>
      <c r="G100" s="20">
        <f t="shared" si="176"/>
        <v>0</v>
      </c>
      <c r="H100" s="20">
        <f t="shared" si="176"/>
        <v>0</v>
      </c>
      <c r="I100" s="21">
        <f t="shared" si="176"/>
        <v>0</v>
      </c>
      <c r="K100" s="20">
        <f t="shared" si="170"/>
        <v>5921.04</v>
      </c>
      <c r="N100">
        <f t="shared" ref="N100:U100" si="177">SUM(N94:N99)</f>
        <v>136</v>
      </c>
      <c r="O100">
        <f t="shared" si="177"/>
        <v>0</v>
      </c>
      <c r="P100" s="21">
        <f t="shared" si="177"/>
        <v>5440</v>
      </c>
      <c r="Q100">
        <f t="shared" si="177"/>
        <v>859</v>
      </c>
      <c r="R100" s="20">
        <f t="shared" si="177"/>
        <v>481.04</v>
      </c>
      <c r="S100" s="20">
        <f t="shared" si="177"/>
        <v>0</v>
      </c>
      <c r="T100" s="20">
        <f t="shared" si="177"/>
        <v>0</v>
      </c>
      <c r="U100" s="21">
        <f t="shared" si="177"/>
        <v>0</v>
      </c>
      <c r="W100" s="20">
        <f t="shared" si="173"/>
        <v>5921.04</v>
      </c>
      <c r="Z100">
        <f t="shared" ref="Z100:AG100" si="178">SUM(Z94:Z99)</f>
        <v>0</v>
      </c>
      <c r="AA100">
        <f t="shared" si="178"/>
        <v>0</v>
      </c>
      <c r="AB100" s="21">
        <f t="shared" si="178"/>
        <v>0</v>
      </c>
      <c r="AC100">
        <f t="shared" si="178"/>
        <v>0</v>
      </c>
      <c r="AD100" s="20">
        <f t="shared" si="178"/>
        <v>0</v>
      </c>
      <c r="AE100" s="20">
        <f t="shared" si="178"/>
        <v>0</v>
      </c>
      <c r="AF100" s="20">
        <f t="shared" si="178"/>
        <v>0</v>
      </c>
      <c r="AG100" s="21">
        <f t="shared" si="178"/>
        <v>0</v>
      </c>
      <c r="AI100" s="20">
        <f t="shared" si="174"/>
        <v>0</v>
      </c>
      <c r="AK100">
        <f t="shared" ref="AK100" si="179">SUM(AK94:AK99)</f>
        <v>0</v>
      </c>
      <c r="AL100">
        <f t="shared" ref="AL100" si="180">SUM(AL94:AL99)</f>
        <v>0</v>
      </c>
      <c r="AM100" s="21">
        <f t="shared" ref="AM100" si="181">SUM(AM94:AM99)</f>
        <v>0</v>
      </c>
      <c r="AN100">
        <f t="shared" ref="AN100" si="182">SUM(AN94:AN99)</f>
        <v>0</v>
      </c>
      <c r="AO100" s="20">
        <f t="shared" ref="AO100" si="183">SUM(AO94:AO99)</f>
        <v>0</v>
      </c>
      <c r="AP100" s="20">
        <f t="shared" ref="AP100" si="184">SUM(AP94:AP99)</f>
        <v>0</v>
      </c>
      <c r="AQ100" s="20">
        <f t="shared" ref="AQ100" si="185">SUM(AQ94:AQ99)</f>
        <v>0</v>
      </c>
      <c r="AR100" s="21">
        <f t="shared" ref="AR100" si="186">SUM(AR94:AR99)</f>
        <v>0</v>
      </c>
      <c r="AT100" s="20">
        <f t="shared" si="175"/>
        <v>0</v>
      </c>
      <c r="AV100">
        <f>Q100+AC100+AN100</f>
        <v>859</v>
      </c>
    </row>
    <row r="102" spans="1:48" x14ac:dyDescent="0.25">
      <c r="A102" s="30">
        <v>44409</v>
      </c>
      <c r="B102" s="26"/>
      <c r="C102" s="26"/>
      <c r="D102" s="26"/>
      <c r="E102" s="26"/>
      <c r="F102" s="26"/>
      <c r="G102" s="26"/>
      <c r="H102" s="26"/>
      <c r="I102" s="26"/>
      <c r="N102" s="30">
        <v>44409</v>
      </c>
      <c r="Z102" s="30">
        <v>44409</v>
      </c>
    </row>
    <row r="103" spans="1:48" ht="30" x14ac:dyDescent="0.25">
      <c r="A103" s="22" t="s">
        <v>20</v>
      </c>
      <c r="B103" s="22" t="s">
        <v>29</v>
      </c>
      <c r="C103" s="22" t="s">
        <v>28</v>
      </c>
      <c r="D103" s="22" t="s">
        <v>27</v>
      </c>
      <c r="E103" s="22" t="s">
        <v>1</v>
      </c>
      <c r="F103" s="27" t="s">
        <v>26</v>
      </c>
      <c r="G103" s="22" t="s">
        <v>25</v>
      </c>
      <c r="H103" s="27" t="s">
        <v>24</v>
      </c>
      <c r="I103" s="22" t="s">
        <v>23</v>
      </c>
      <c r="N103" s="22" t="s">
        <v>29</v>
      </c>
      <c r="O103" s="22" t="s">
        <v>28</v>
      </c>
      <c r="P103" s="22" t="s">
        <v>27</v>
      </c>
      <c r="Q103" s="22" t="s">
        <v>1</v>
      </c>
      <c r="R103" s="27" t="s">
        <v>26</v>
      </c>
      <c r="S103" s="22" t="s">
        <v>25</v>
      </c>
      <c r="T103" s="27" t="s">
        <v>24</v>
      </c>
      <c r="U103" s="22" t="s">
        <v>23</v>
      </c>
      <c r="Z103" s="22" t="s">
        <v>29</v>
      </c>
      <c r="AA103" s="22" t="s">
        <v>28</v>
      </c>
      <c r="AB103" s="22" t="s">
        <v>27</v>
      </c>
      <c r="AC103" s="22" t="s">
        <v>1</v>
      </c>
      <c r="AD103" s="27" t="s">
        <v>26</v>
      </c>
      <c r="AE103" s="22" t="s">
        <v>25</v>
      </c>
      <c r="AF103" s="27" t="s">
        <v>24</v>
      </c>
      <c r="AG103" s="22" t="s">
        <v>23</v>
      </c>
      <c r="AK103" s="22" t="s">
        <v>29</v>
      </c>
      <c r="AL103" s="22" t="s">
        <v>28</v>
      </c>
      <c r="AM103" s="22" t="s">
        <v>27</v>
      </c>
      <c r="AN103" s="22" t="s">
        <v>1</v>
      </c>
      <c r="AO103" s="27" t="s">
        <v>26</v>
      </c>
      <c r="AP103" s="22" t="s">
        <v>25</v>
      </c>
      <c r="AQ103" s="27" t="s">
        <v>24</v>
      </c>
      <c r="AR103" s="22" t="s">
        <v>23</v>
      </c>
    </row>
    <row r="104" spans="1:48" x14ac:dyDescent="0.25">
      <c r="A104" t="s">
        <v>19</v>
      </c>
      <c r="B104">
        <v>156</v>
      </c>
      <c r="C104">
        <v>4</v>
      </c>
      <c r="D104" s="21">
        <f t="shared" ref="D104:D109" si="187">(B104*40)+(C104*60)</f>
        <v>6480</v>
      </c>
      <c r="E104">
        <v>953</v>
      </c>
      <c r="F104" s="21">
        <f t="shared" ref="F104:F109" si="188">E104*0.56</f>
        <v>533.68000000000006</v>
      </c>
      <c r="G104" s="21"/>
      <c r="H104" s="21"/>
      <c r="I104" s="21"/>
      <c r="K104" s="20">
        <f t="shared" ref="K104:K110" si="189">D104+F104+G104+H104+I104</f>
        <v>7013.68</v>
      </c>
      <c r="N104">
        <f>156-18</f>
        <v>138</v>
      </c>
      <c r="O104">
        <v>0</v>
      </c>
      <c r="P104" s="21">
        <f t="shared" ref="P104:P109" si="190">(N104*40)+(O104*60)</f>
        <v>5520</v>
      </c>
      <c r="Q104">
        <f>953-132</f>
        <v>821</v>
      </c>
      <c r="R104" s="21">
        <f t="shared" ref="R104:R109" si="191">Q104*0.56</f>
        <v>459.76000000000005</v>
      </c>
      <c r="S104" s="21"/>
      <c r="T104" s="21"/>
      <c r="U104" s="21"/>
      <c r="W104" s="20">
        <f t="shared" ref="W104:W110" si="192">P104+R104+S104+T104+U104</f>
        <v>5979.76</v>
      </c>
      <c r="AB104" s="21"/>
      <c r="AD104" s="21"/>
      <c r="AE104" s="21"/>
      <c r="AF104" s="21"/>
      <c r="AG104" s="21"/>
      <c r="AI104" s="20">
        <f t="shared" ref="AI104:AI110" si="193">AB104+AD104+AE104+AF104+AG104</f>
        <v>0</v>
      </c>
      <c r="AK104">
        <v>18</v>
      </c>
      <c r="AL104">
        <v>4</v>
      </c>
      <c r="AM104" s="21">
        <f t="shared" ref="AM104:AM107" si="194">(AK104*40)+(AL104*60)</f>
        <v>960</v>
      </c>
      <c r="AN104">
        <v>132</v>
      </c>
      <c r="AO104" s="21">
        <f t="shared" ref="AO104:AO107" si="195">AN104*0.56</f>
        <v>73.92</v>
      </c>
      <c r="AP104" s="21"/>
      <c r="AQ104" s="21"/>
      <c r="AR104" s="21"/>
      <c r="AT104" s="20">
        <f t="shared" ref="AT104:AT110" si="196">AM104+AO104+AP104+AQ104+AR104</f>
        <v>1033.92</v>
      </c>
    </row>
    <row r="105" spans="1:48" x14ac:dyDescent="0.25">
      <c r="A105" t="s">
        <v>18</v>
      </c>
      <c r="B105">
        <v>4</v>
      </c>
      <c r="D105" s="21">
        <f t="shared" si="187"/>
        <v>160</v>
      </c>
      <c r="E105">
        <v>20</v>
      </c>
      <c r="F105" s="21">
        <f t="shared" si="188"/>
        <v>11.200000000000001</v>
      </c>
      <c r="G105" s="21"/>
      <c r="H105" s="21"/>
      <c r="I105" s="21"/>
      <c r="K105" s="20">
        <f t="shared" si="189"/>
        <v>171.2</v>
      </c>
      <c r="N105">
        <v>4</v>
      </c>
      <c r="P105" s="21">
        <f t="shared" si="190"/>
        <v>160</v>
      </c>
      <c r="Q105">
        <v>20</v>
      </c>
      <c r="R105" s="21">
        <f t="shared" si="191"/>
        <v>11.200000000000001</v>
      </c>
      <c r="S105" s="21"/>
      <c r="T105" s="21"/>
      <c r="U105" s="21"/>
      <c r="W105" s="20">
        <f t="shared" si="192"/>
        <v>171.2</v>
      </c>
      <c r="AB105" s="21"/>
      <c r="AD105" s="21"/>
      <c r="AE105" s="21"/>
      <c r="AF105" s="21"/>
      <c r="AG105" s="21"/>
      <c r="AI105" s="20">
        <f t="shared" si="193"/>
        <v>0</v>
      </c>
      <c r="AM105" s="21"/>
      <c r="AO105" s="21"/>
      <c r="AP105" s="21"/>
      <c r="AQ105" s="21"/>
      <c r="AR105" s="21"/>
      <c r="AT105" s="20">
        <f t="shared" si="196"/>
        <v>0</v>
      </c>
    </row>
    <row r="106" spans="1:48" x14ac:dyDescent="0.25">
      <c r="A106" t="s">
        <v>17</v>
      </c>
      <c r="B106">
        <v>8</v>
      </c>
      <c r="C106">
        <v>32</v>
      </c>
      <c r="D106" s="21">
        <f t="shared" si="187"/>
        <v>2240</v>
      </c>
      <c r="E106">
        <v>65</v>
      </c>
      <c r="F106" s="21">
        <f t="shared" si="188"/>
        <v>36.400000000000006</v>
      </c>
      <c r="G106" s="21">
        <v>681.21</v>
      </c>
      <c r="H106" s="21">
        <v>422.3</v>
      </c>
      <c r="I106" s="21"/>
      <c r="K106" s="20">
        <f t="shared" si="189"/>
        <v>3379.9100000000003</v>
      </c>
      <c r="N106">
        <v>8</v>
      </c>
      <c r="O106">
        <v>0</v>
      </c>
      <c r="P106" s="21">
        <f t="shared" si="190"/>
        <v>320</v>
      </c>
      <c r="Q106">
        <v>45</v>
      </c>
      <c r="R106" s="21">
        <f t="shared" si="191"/>
        <v>25.200000000000003</v>
      </c>
      <c r="S106" s="21">
        <v>0</v>
      </c>
      <c r="T106" s="21">
        <v>0</v>
      </c>
      <c r="U106" s="21"/>
      <c r="W106" s="20">
        <f t="shared" si="192"/>
        <v>345.2</v>
      </c>
      <c r="AB106" s="21"/>
      <c r="AD106" s="21"/>
      <c r="AE106" s="21"/>
      <c r="AF106" s="21"/>
      <c r="AG106" s="21"/>
      <c r="AI106" s="20">
        <f t="shared" si="193"/>
        <v>0</v>
      </c>
      <c r="AL106">
        <v>32</v>
      </c>
      <c r="AM106" s="21">
        <f t="shared" si="194"/>
        <v>1920</v>
      </c>
      <c r="AN106">
        <v>20</v>
      </c>
      <c r="AO106" s="21">
        <f t="shared" si="195"/>
        <v>11.200000000000001</v>
      </c>
      <c r="AP106" s="21">
        <v>681.21</v>
      </c>
      <c r="AQ106" s="21">
        <v>422.3</v>
      </c>
      <c r="AR106" s="21"/>
      <c r="AT106" s="20">
        <f t="shared" si="196"/>
        <v>3034.71</v>
      </c>
    </row>
    <row r="107" spans="1:48" x14ac:dyDescent="0.25">
      <c r="A107" t="s">
        <v>16</v>
      </c>
      <c r="D107" s="21">
        <f t="shared" si="187"/>
        <v>0</v>
      </c>
      <c r="F107" s="21">
        <f t="shared" si="188"/>
        <v>0</v>
      </c>
      <c r="G107" s="21"/>
      <c r="H107" s="21"/>
      <c r="I107" s="21"/>
      <c r="K107" s="20">
        <f t="shared" si="189"/>
        <v>0</v>
      </c>
      <c r="P107" s="21">
        <f t="shared" si="190"/>
        <v>0</v>
      </c>
      <c r="R107" s="21">
        <f t="shared" si="191"/>
        <v>0</v>
      </c>
      <c r="S107" s="21"/>
      <c r="T107" s="21"/>
      <c r="U107" s="21"/>
      <c r="W107" s="20">
        <f t="shared" si="192"/>
        <v>0</v>
      </c>
      <c r="AB107" s="21"/>
      <c r="AD107" s="21"/>
      <c r="AE107" s="21"/>
      <c r="AF107" s="21"/>
      <c r="AG107" s="21"/>
      <c r="AI107" s="20">
        <f t="shared" si="193"/>
        <v>0</v>
      </c>
      <c r="AM107" s="21">
        <f t="shared" si="194"/>
        <v>0</v>
      </c>
      <c r="AO107" s="21">
        <f t="shared" si="195"/>
        <v>0</v>
      </c>
      <c r="AP107" s="21"/>
      <c r="AQ107" s="21"/>
      <c r="AR107" s="21"/>
      <c r="AT107" s="20">
        <f t="shared" si="196"/>
        <v>0</v>
      </c>
    </row>
    <row r="108" spans="1:48" x14ac:dyDescent="0.25">
      <c r="A108" t="s">
        <v>15</v>
      </c>
      <c r="B108">
        <v>4</v>
      </c>
      <c r="D108" s="21">
        <f t="shared" si="187"/>
        <v>160</v>
      </c>
      <c r="E108">
        <v>25</v>
      </c>
      <c r="F108" s="21">
        <f t="shared" si="188"/>
        <v>14.000000000000002</v>
      </c>
      <c r="G108" s="21"/>
      <c r="H108" s="21"/>
      <c r="I108" s="21"/>
      <c r="K108" s="20">
        <f t="shared" si="189"/>
        <v>174</v>
      </c>
      <c r="N108">
        <v>4</v>
      </c>
      <c r="P108" s="21">
        <f t="shared" si="190"/>
        <v>160</v>
      </c>
      <c r="Q108">
        <v>25</v>
      </c>
      <c r="R108" s="21">
        <f t="shared" si="191"/>
        <v>14.000000000000002</v>
      </c>
      <c r="S108" s="21"/>
      <c r="T108" s="21"/>
      <c r="U108" s="21"/>
      <c r="W108" s="20">
        <f t="shared" si="192"/>
        <v>174</v>
      </c>
      <c r="AB108" s="21"/>
      <c r="AD108" s="21"/>
      <c r="AE108" s="21"/>
      <c r="AF108" s="21"/>
      <c r="AG108" s="21"/>
      <c r="AI108" s="20">
        <f t="shared" si="193"/>
        <v>0</v>
      </c>
      <c r="AM108" s="21"/>
      <c r="AO108" s="21"/>
      <c r="AP108" s="21"/>
      <c r="AQ108" s="21"/>
      <c r="AR108" s="21"/>
      <c r="AT108" s="20">
        <f t="shared" si="196"/>
        <v>0</v>
      </c>
    </row>
    <row r="109" spans="1:48" x14ac:dyDescent="0.25">
      <c r="A109" t="s">
        <v>14</v>
      </c>
      <c r="B109">
        <v>8</v>
      </c>
      <c r="D109" s="21">
        <f t="shared" si="187"/>
        <v>320</v>
      </c>
      <c r="E109">
        <v>40</v>
      </c>
      <c r="F109" s="21">
        <f t="shared" si="188"/>
        <v>22.400000000000002</v>
      </c>
      <c r="G109" s="21"/>
      <c r="H109" s="21"/>
      <c r="I109" s="21"/>
      <c r="K109" s="20">
        <f t="shared" si="189"/>
        <v>342.4</v>
      </c>
      <c r="N109">
        <v>8</v>
      </c>
      <c r="P109" s="21">
        <f t="shared" si="190"/>
        <v>320</v>
      </c>
      <c r="Q109">
        <v>40</v>
      </c>
      <c r="R109" s="21">
        <f t="shared" si="191"/>
        <v>22.400000000000002</v>
      </c>
      <c r="S109" s="21"/>
      <c r="T109" s="21"/>
      <c r="U109" s="21"/>
      <c r="W109" s="20">
        <f t="shared" si="192"/>
        <v>342.4</v>
      </c>
      <c r="AB109" s="21"/>
      <c r="AD109" s="21"/>
      <c r="AE109" s="21"/>
      <c r="AF109" s="21"/>
      <c r="AG109" s="21"/>
      <c r="AI109" s="20">
        <f t="shared" si="193"/>
        <v>0</v>
      </c>
      <c r="AM109" s="21"/>
      <c r="AO109" s="21"/>
      <c r="AP109" s="21"/>
      <c r="AQ109" s="21"/>
      <c r="AR109" s="21"/>
      <c r="AT109" s="20">
        <f t="shared" si="196"/>
        <v>0</v>
      </c>
    </row>
    <row r="110" spans="1:48" x14ac:dyDescent="0.25">
      <c r="A110" t="s">
        <v>22</v>
      </c>
      <c r="B110">
        <f t="shared" ref="B110:I110" si="197">SUM(B104:B109)</f>
        <v>180</v>
      </c>
      <c r="C110">
        <f t="shared" si="197"/>
        <v>36</v>
      </c>
      <c r="D110" s="20">
        <f t="shared" si="197"/>
        <v>9360</v>
      </c>
      <c r="E110">
        <f t="shared" si="197"/>
        <v>1103</v>
      </c>
      <c r="F110" s="20">
        <f t="shared" si="197"/>
        <v>617.68000000000006</v>
      </c>
      <c r="G110" s="20">
        <f t="shared" si="197"/>
        <v>681.21</v>
      </c>
      <c r="H110" s="20">
        <f t="shared" si="197"/>
        <v>422.3</v>
      </c>
      <c r="I110" s="21">
        <f t="shared" si="197"/>
        <v>0</v>
      </c>
      <c r="K110" s="20">
        <f t="shared" si="189"/>
        <v>11081.189999999999</v>
      </c>
      <c r="N110">
        <f t="shared" ref="N110:U110" si="198">SUM(N104:N109)</f>
        <v>162</v>
      </c>
      <c r="O110">
        <f t="shared" si="198"/>
        <v>0</v>
      </c>
      <c r="P110" s="20">
        <f t="shared" si="198"/>
        <v>6480</v>
      </c>
      <c r="Q110">
        <f t="shared" si="198"/>
        <v>951</v>
      </c>
      <c r="R110" s="20">
        <f t="shared" si="198"/>
        <v>532.56000000000006</v>
      </c>
      <c r="S110" s="20">
        <f t="shared" si="198"/>
        <v>0</v>
      </c>
      <c r="T110" s="20">
        <f t="shared" si="198"/>
        <v>0</v>
      </c>
      <c r="U110" s="21">
        <f t="shared" si="198"/>
        <v>0</v>
      </c>
      <c r="W110" s="20">
        <f t="shared" si="192"/>
        <v>7012.56</v>
      </c>
      <c r="Z110">
        <f t="shared" ref="Z110:AG110" si="199">SUM(Z104:Z109)</f>
        <v>0</v>
      </c>
      <c r="AA110">
        <f t="shared" si="199"/>
        <v>0</v>
      </c>
      <c r="AB110" s="20">
        <f t="shared" si="199"/>
        <v>0</v>
      </c>
      <c r="AC110">
        <f t="shared" si="199"/>
        <v>0</v>
      </c>
      <c r="AD110" s="20">
        <f t="shared" si="199"/>
        <v>0</v>
      </c>
      <c r="AE110" s="20">
        <f t="shared" si="199"/>
        <v>0</v>
      </c>
      <c r="AF110" s="20">
        <f t="shared" si="199"/>
        <v>0</v>
      </c>
      <c r="AG110" s="21">
        <f t="shared" si="199"/>
        <v>0</v>
      </c>
      <c r="AI110" s="20">
        <f t="shared" si="193"/>
        <v>0</v>
      </c>
      <c r="AK110">
        <f t="shared" ref="AK110" si="200">SUM(AK104:AK109)</f>
        <v>18</v>
      </c>
      <c r="AL110">
        <f t="shared" ref="AL110" si="201">SUM(AL104:AL109)</f>
        <v>36</v>
      </c>
      <c r="AM110" s="20">
        <f t="shared" ref="AM110" si="202">SUM(AM104:AM109)</f>
        <v>2880</v>
      </c>
      <c r="AN110">
        <f t="shared" ref="AN110" si="203">SUM(AN104:AN109)</f>
        <v>152</v>
      </c>
      <c r="AO110" s="20">
        <f t="shared" ref="AO110" si="204">SUM(AO104:AO109)</f>
        <v>85.12</v>
      </c>
      <c r="AP110" s="20">
        <f t="shared" ref="AP110" si="205">SUM(AP104:AP109)</f>
        <v>681.21</v>
      </c>
      <c r="AQ110" s="20">
        <f t="shared" ref="AQ110" si="206">SUM(AQ104:AQ109)</f>
        <v>422.3</v>
      </c>
      <c r="AR110" s="21">
        <f t="shared" ref="AR110" si="207">SUM(AR104:AR109)</f>
        <v>0</v>
      </c>
      <c r="AT110" s="20">
        <f t="shared" si="196"/>
        <v>4068.63</v>
      </c>
      <c r="AV110">
        <f>Q110+AC110+AN110</f>
        <v>1103</v>
      </c>
    </row>
    <row r="112" spans="1:48" x14ac:dyDescent="0.25">
      <c r="A112" s="30">
        <v>44440</v>
      </c>
      <c r="B112" s="26"/>
      <c r="C112" s="26"/>
      <c r="D112" s="26"/>
      <c r="E112" s="26"/>
      <c r="F112" s="26"/>
      <c r="G112" s="26"/>
      <c r="H112" s="26"/>
      <c r="I112" s="26"/>
      <c r="N112" s="30">
        <v>44440</v>
      </c>
      <c r="Z112" s="30">
        <v>44440</v>
      </c>
    </row>
    <row r="113" spans="1:48" ht="30" x14ac:dyDescent="0.25">
      <c r="A113" s="22" t="s">
        <v>20</v>
      </c>
      <c r="B113" s="22" t="s">
        <v>29</v>
      </c>
      <c r="C113" s="22" t="s">
        <v>28</v>
      </c>
      <c r="D113" s="22" t="s">
        <v>27</v>
      </c>
      <c r="E113" s="22" t="s">
        <v>1</v>
      </c>
      <c r="F113" s="27" t="s">
        <v>26</v>
      </c>
      <c r="G113" s="22" t="s">
        <v>25</v>
      </c>
      <c r="H113" s="27" t="s">
        <v>24</v>
      </c>
      <c r="I113" s="22" t="s">
        <v>23</v>
      </c>
      <c r="N113" s="22" t="s">
        <v>29</v>
      </c>
      <c r="O113" s="22" t="s">
        <v>28</v>
      </c>
      <c r="P113" s="22" t="s">
        <v>27</v>
      </c>
      <c r="Q113" s="22" t="s">
        <v>1</v>
      </c>
      <c r="R113" s="27" t="s">
        <v>26</v>
      </c>
      <c r="S113" s="22" t="s">
        <v>25</v>
      </c>
      <c r="T113" s="27" t="s">
        <v>24</v>
      </c>
      <c r="U113" s="22" t="s">
        <v>23</v>
      </c>
      <c r="Z113" s="22" t="s">
        <v>29</v>
      </c>
      <c r="AA113" s="22" t="s">
        <v>28</v>
      </c>
      <c r="AB113" s="22" t="s">
        <v>27</v>
      </c>
      <c r="AC113" s="22" t="s">
        <v>1</v>
      </c>
      <c r="AD113" s="27" t="s">
        <v>26</v>
      </c>
      <c r="AE113" s="22" t="s">
        <v>25</v>
      </c>
      <c r="AF113" s="27" t="s">
        <v>24</v>
      </c>
      <c r="AG113" s="22" t="s">
        <v>23</v>
      </c>
      <c r="AK113" s="22" t="s">
        <v>29</v>
      </c>
      <c r="AL113" s="22" t="s">
        <v>28</v>
      </c>
      <c r="AM113" s="22" t="s">
        <v>27</v>
      </c>
      <c r="AN113" s="22" t="s">
        <v>1</v>
      </c>
      <c r="AO113" s="27" t="s">
        <v>26</v>
      </c>
      <c r="AP113" s="22" t="s">
        <v>25</v>
      </c>
      <c r="AQ113" s="27" t="s">
        <v>24</v>
      </c>
      <c r="AR113" s="22" t="s">
        <v>23</v>
      </c>
    </row>
    <row r="114" spans="1:48" x14ac:dyDescent="0.25">
      <c r="A114" t="s">
        <v>19</v>
      </c>
      <c r="B114">
        <v>82</v>
      </c>
      <c r="D114" s="21">
        <f t="shared" ref="D114:D119" si="208">(B114*40)+(C114*60)</f>
        <v>3280</v>
      </c>
      <c r="E114">
        <v>530</v>
      </c>
      <c r="F114" s="21">
        <f t="shared" ref="F114:F119" si="209">E114*0.56</f>
        <v>296.8</v>
      </c>
      <c r="G114" s="21"/>
      <c r="I114" s="21">
        <v>242.39</v>
      </c>
      <c r="K114" s="20">
        <f t="shared" ref="K114:K120" si="210">D114+F114+G114+H114+I114</f>
        <v>3819.19</v>
      </c>
      <c r="N114">
        <v>82</v>
      </c>
      <c r="P114" s="21">
        <f t="shared" ref="P114:P119" si="211">(N114*40)+(O114*60)</f>
        <v>3280</v>
      </c>
      <c r="Q114">
        <v>530</v>
      </c>
      <c r="R114" s="21">
        <f t="shared" ref="R114:R119" si="212">Q114*0.56</f>
        <v>296.8</v>
      </c>
      <c r="S114" s="21"/>
      <c r="U114" s="21">
        <v>242.39</v>
      </c>
      <c r="W114" s="20">
        <f t="shared" ref="W114:W120" si="213">P114+R114+S114+T114+U114</f>
        <v>3819.19</v>
      </c>
      <c r="AB114" s="21"/>
      <c r="AD114" s="21"/>
      <c r="AE114" s="21"/>
      <c r="AG114" s="21"/>
      <c r="AI114" s="20">
        <f t="shared" ref="AI114:AI120" si="214">AB114+AD114+AE114+AF114+AG114</f>
        <v>0</v>
      </c>
      <c r="AM114" s="21"/>
      <c r="AO114" s="21"/>
      <c r="AP114" s="21"/>
      <c r="AR114" s="21"/>
      <c r="AT114" s="20">
        <f t="shared" ref="AT114:AT120" si="215">AM114+AO114+AP114+AQ114+AR114</f>
        <v>0</v>
      </c>
    </row>
    <row r="115" spans="1:48" x14ac:dyDescent="0.25">
      <c r="A115" t="s">
        <v>18</v>
      </c>
      <c r="B115">
        <v>20</v>
      </c>
      <c r="D115" s="21">
        <f t="shared" si="208"/>
        <v>800</v>
      </c>
      <c r="E115">
        <v>0</v>
      </c>
      <c r="F115" s="21">
        <f t="shared" si="209"/>
        <v>0</v>
      </c>
      <c r="G115" s="21"/>
      <c r="H115" s="21"/>
      <c r="I115" s="21"/>
      <c r="K115" s="20">
        <f t="shared" si="210"/>
        <v>800</v>
      </c>
      <c r="N115">
        <v>20</v>
      </c>
      <c r="P115" s="21">
        <f t="shared" si="211"/>
        <v>800</v>
      </c>
      <c r="Q115">
        <v>0</v>
      </c>
      <c r="R115" s="21">
        <f t="shared" si="212"/>
        <v>0</v>
      </c>
      <c r="S115" s="21"/>
      <c r="T115" s="21"/>
      <c r="U115" s="21"/>
      <c r="W115" s="20">
        <f t="shared" si="213"/>
        <v>800</v>
      </c>
      <c r="AB115" s="21"/>
      <c r="AD115" s="21"/>
      <c r="AE115" s="21"/>
      <c r="AF115" s="21"/>
      <c r="AG115" s="21"/>
      <c r="AI115" s="20">
        <f t="shared" si="214"/>
        <v>0</v>
      </c>
      <c r="AM115" s="21"/>
      <c r="AO115" s="21"/>
      <c r="AP115" s="21"/>
      <c r="AQ115" s="21"/>
      <c r="AR115" s="21"/>
      <c r="AT115" s="20">
        <f t="shared" si="215"/>
        <v>0</v>
      </c>
    </row>
    <row r="116" spans="1:48" x14ac:dyDescent="0.25">
      <c r="A116" t="s">
        <v>17</v>
      </c>
      <c r="B116">
        <v>32</v>
      </c>
      <c r="D116" s="21">
        <f t="shared" si="208"/>
        <v>1280</v>
      </c>
      <c r="E116">
        <v>60</v>
      </c>
      <c r="F116" s="21">
        <f t="shared" si="209"/>
        <v>33.6</v>
      </c>
      <c r="G116" s="21"/>
      <c r="H116" s="21"/>
      <c r="I116" s="21"/>
      <c r="K116" s="20">
        <f t="shared" si="210"/>
        <v>1313.6</v>
      </c>
      <c r="N116">
        <v>32</v>
      </c>
      <c r="P116" s="21">
        <f t="shared" si="211"/>
        <v>1280</v>
      </c>
      <c r="Q116">
        <v>60</v>
      </c>
      <c r="R116" s="21">
        <f t="shared" si="212"/>
        <v>33.6</v>
      </c>
      <c r="S116" s="21"/>
      <c r="T116" s="21"/>
      <c r="U116" s="21"/>
      <c r="W116" s="20">
        <f t="shared" si="213"/>
        <v>1313.6</v>
      </c>
      <c r="AB116" s="21"/>
      <c r="AD116" s="21"/>
      <c r="AE116" s="21"/>
      <c r="AF116" s="21"/>
      <c r="AG116" s="21"/>
      <c r="AI116" s="20">
        <f t="shared" si="214"/>
        <v>0</v>
      </c>
      <c r="AM116" s="21"/>
      <c r="AO116" s="21"/>
      <c r="AP116" s="21"/>
      <c r="AQ116" s="21"/>
      <c r="AR116" s="21"/>
      <c r="AT116" s="20">
        <f t="shared" si="215"/>
        <v>0</v>
      </c>
    </row>
    <row r="117" spans="1:48" x14ac:dyDescent="0.25">
      <c r="A117" t="s">
        <v>16</v>
      </c>
      <c r="D117" s="21">
        <f t="shared" si="208"/>
        <v>0</v>
      </c>
      <c r="F117" s="21">
        <f t="shared" si="209"/>
        <v>0</v>
      </c>
      <c r="G117" s="21"/>
      <c r="H117" s="21"/>
      <c r="I117" s="21"/>
      <c r="K117" s="20">
        <f t="shared" si="210"/>
        <v>0</v>
      </c>
      <c r="P117" s="21">
        <f t="shared" si="211"/>
        <v>0</v>
      </c>
      <c r="R117" s="21">
        <f t="shared" si="212"/>
        <v>0</v>
      </c>
      <c r="S117" s="21"/>
      <c r="T117" s="21"/>
      <c r="U117" s="21"/>
      <c r="W117" s="20">
        <f t="shared" si="213"/>
        <v>0</v>
      </c>
      <c r="AB117" s="21"/>
      <c r="AD117" s="21"/>
      <c r="AE117" s="21"/>
      <c r="AF117" s="21"/>
      <c r="AG117" s="21"/>
      <c r="AI117" s="20">
        <f t="shared" si="214"/>
        <v>0</v>
      </c>
      <c r="AM117" s="21"/>
      <c r="AO117" s="21"/>
      <c r="AP117" s="21"/>
      <c r="AQ117" s="21"/>
      <c r="AR117" s="21"/>
      <c r="AT117" s="20">
        <f t="shared" si="215"/>
        <v>0</v>
      </c>
    </row>
    <row r="118" spans="1:48" x14ac:dyDescent="0.25">
      <c r="A118" t="s">
        <v>15</v>
      </c>
      <c r="D118" s="21">
        <f t="shared" si="208"/>
        <v>0</v>
      </c>
      <c r="F118" s="21">
        <f t="shared" si="209"/>
        <v>0</v>
      </c>
      <c r="G118" s="21"/>
      <c r="H118" s="21"/>
      <c r="I118" s="21"/>
      <c r="K118" s="20">
        <f t="shared" si="210"/>
        <v>0</v>
      </c>
      <c r="P118" s="21">
        <f t="shared" si="211"/>
        <v>0</v>
      </c>
      <c r="R118" s="21">
        <f t="shared" si="212"/>
        <v>0</v>
      </c>
      <c r="S118" s="21"/>
      <c r="T118" s="21"/>
      <c r="U118" s="21"/>
      <c r="W118" s="20">
        <f t="shared" si="213"/>
        <v>0</v>
      </c>
      <c r="AB118" s="21"/>
      <c r="AD118" s="21"/>
      <c r="AE118" s="21"/>
      <c r="AF118" s="21"/>
      <c r="AG118" s="21"/>
      <c r="AI118" s="20">
        <f t="shared" si="214"/>
        <v>0</v>
      </c>
      <c r="AM118" s="21"/>
      <c r="AO118" s="21"/>
      <c r="AP118" s="21"/>
      <c r="AQ118" s="21"/>
      <c r="AR118" s="21"/>
      <c r="AT118" s="20">
        <f t="shared" si="215"/>
        <v>0</v>
      </c>
    </row>
    <row r="119" spans="1:48" x14ac:dyDescent="0.25">
      <c r="A119" t="s">
        <v>14</v>
      </c>
      <c r="B119">
        <v>16</v>
      </c>
      <c r="D119" s="21">
        <f t="shared" si="208"/>
        <v>640</v>
      </c>
      <c r="E119">
        <v>35</v>
      </c>
      <c r="F119" s="21">
        <f t="shared" si="209"/>
        <v>19.600000000000001</v>
      </c>
      <c r="G119" s="21"/>
      <c r="H119" s="21"/>
      <c r="I119" s="21"/>
      <c r="K119" s="20">
        <f t="shared" si="210"/>
        <v>659.6</v>
      </c>
      <c r="N119">
        <v>16</v>
      </c>
      <c r="P119" s="21">
        <f t="shared" si="211"/>
        <v>640</v>
      </c>
      <c r="Q119">
        <v>35</v>
      </c>
      <c r="R119" s="21">
        <f t="shared" si="212"/>
        <v>19.600000000000001</v>
      </c>
      <c r="S119" s="21"/>
      <c r="T119" s="21"/>
      <c r="U119" s="21"/>
      <c r="W119" s="20">
        <f t="shared" si="213"/>
        <v>659.6</v>
      </c>
      <c r="AB119" s="21"/>
      <c r="AD119" s="21"/>
      <c r="AE119" s="21"/>
      <c r="AF119" s="21"/>
      <c r="AG119" s="21"/>
      <c r="AI119" s="20">
        <f t="shared" si="214"/>
        <v>0</v>
      </c>
      <c r="AM119" s="21"/>
      <c r="AO119" s="21"/>
      <c r="AP119" s="21"/>
      <c r="AQ119" s="21"/>
      <c r="AR119" s="21"/>
      <c r="AT119" s="20">
        <f t="shared" si="215"/>
        <v>0</v>
      </c>
    </row>
    <row r="120" spans="1:48" x14ac:dyDescent="0.25">
      <c r="A120" t="s">
        <v>22</v>
      </c>
      <c r="B120">
        <f>SUM(B114:B119)</f>
        <v>150</v>
      </c>
      <c r="D120" s="20">
        <f t="shared" ref="D120:I120" si="216">SUM(D114:D119)</f>
        <v>6000</v>
      </c>
      <c r="E120">
        <f t="shared" si="216"/>
        <v>625</v>
      </c>
      <c r="F120" s="20">
        <f t="shared" si="216"/>
        <v>350.00000000000006</v>
      </c>
      <c r="G120" s="20">
        <f t="shared" si="216"/>
        <v>0</v>
      </c>
      <c r="H120" s="20">
        <f t="shared" si="216"/>
        <v>0</v>
      </c>
      <c r="I120" s="21">
        <f t="shared" si="216"/>
        <v>242.39</v>
      </c>
      <c r="K120" s="20">
        <f t="shared" si="210"/>
        <v>6592.39</v>
      </c>
      <c r="N120">
        <f>SUM(N114:N119)</f>
        <v>150</v>
      </c>
      <c r="P120" s="20">
        <f t="shared" ref="P120:U120" si="217">SUM(P114:P119)</f>
        <v>6000</v>
      </c>
      <c r="Q120">
        <f t="shared" si="217"/>
        <v>625</v>
      </c>
      <c r="R120" s="20">
        <f t="shared" si="217"/>
        <v>350.00000000000006</v>
      </c>
      <c r="S120" s="20">
        <f t="shared" si="217"/>
        <v>0</v>
      </c>
      <c r="T120" s="20">
        <f t="shared" si="217"/>
        <v>0</v>
      </c>
      <c r="U120" s="21">
        <f t="shared" si="217"/>
        <v>242.39</v>
      </c>
      <c r="W120" s="20">
        <f t="shared" si="213"/>
        <v>6592.39</v>
      </c>
      <c r="Z120">
        <v>0</v>
      </c>
      <c r="AA120">
        <v>0</v>
      </c>
      <c r="AB120" s="21">
        <v>0</v>
      </c>
      <c r="AC120">
        <v>0</v>
      </c>
      <c r="AD120" s="20">
        <v>0</v>
      </c>
      <c r="AE120" s="20">
        <v>0</v>
      </c>
      <c r="AF120" s="20">
        <v>0</v>
      </c>
      <c r="AG120" s="21">
        <v>0</v>
      </c>
      <c r="AI120" s="20">
        <f t="shared" si="214"/>
        <v>0</v>
      </c>
      <c r="AK120">
        <v>0</v>
      </c>
      <c r="AL120">
        <v>0</v>
      </c>
      <c r="AM120" s="20">
        <v>0</v>
      </c>
      <c r="AN120">
        <v>0</v>
      </c>
      <c r="AO120" s="20">
        <v>0</v>
      </c>
      <c r="AP120" s="20">
        <v>0</v>
      </c>
      <c r="AQ120" s="20">
        <v>0</v>
      </c>
      <c r="AR120" s="21">
        <v>0</v>
      </c>
      <c r="AT120" s="20">
        <f t="shared" si="215"/>
        <v>0</v>
      </c>
      <c r="AV120">
        <f>Q120+AC120+AN120</f>
        <v>625</v>
      </c>
    </row>
    <row r="122" spans="1:48" x14ac:dyDescent="0.25">
      <c r="A122" s="26"/>
      <c r="B122" s="26"/>
      <c r="C122" s="26"/>
      <c r="D122" s="26"/>
      <c r="E122" s="26"/>
      <c r="F122" s="26"/>
      <c r="G122" s="26"/>
      <c r="H122" s="26"/>
      <c r="I122" s="26"/>
    </row>
    <row r="123" spans="1:48" x14ac:dyDescent="0.25">
      <c r="A123" s="22" t="s">
        <v>21</v>
      </c>
      <c r="B123" s="22">
        <f t="shared" ref="B123:K123" si="218">B10+B20+B30+B40+B50+B60+B70+B80+B90+B100+B110+B120</f>
        <v>2185</v>
      </c>
      <c r="C123" s="25">
        <f t="shared" si="218"/>
        <v>94</v>
      </c>
      <c r="D123" s="24">
        <f t="shared" si="218"/>
        <v>93040</v>
      </c>
      <c r="E123" s="22">
        <f t="shared" si="218"/>
        <v>10877</v>
      </c>
      <c r="F123" s="24">
        <f t="shared" si="218"/>
        <v>6162.3849999999993</v>
      </c>
      <c r="G123" s="24">
        <f t="shared" si="218"/>
        <v>50439.5</v>
      </c>
      <c r="H123" s="24">
        <f t="shared" si="218"/>
        <v>5299.6</v>
      </c>
      <c r="I123" s="24">
        <f t="shared" si="218"/>
        <v>742.39</v>
      </c>
      <c r="J123" s="22">
        <f t="shared" si="218"/>
        <v>0</v>
      </c>
      <c r="K123" s="23">
        <f t="shared" si="218"/>
        <v>155683.875</v>
      </c>
      <c r="N123" s="22">
        <f t="shared" ref="N123:W123" si="219">N10+N20+N30+N40+N50+N60+N70+N80+N90+N100+N110+N120</f>
        <v>1899</v>
      </c>
      <c r="O123" s="25">
        <f t="shared" si="219"/>
        <v>24</v>
      </c>
      <c r="P123" s="24">
        <f t="shared" si="219"/>
        <v>77400</v>
      </c>
      <c r="Q123" s="22">
        <f t="shared" si="219"/>
        <v>9934</v>
      </c>
      <c r="R123" s="22">
        <f t="shared" si="219"/>
        <v>5628.0800000000008</v>
      </c>
      <c r="S123" s="22">
        <f t="shared" si="219"/>
        <v>0</v>
      </c>
      <c r="T123" s="22">
        <f t="shared" si="219"/>
        <v>0</v>
      </c>
      <c r="U123" s="22">
        <f t="shared" si="219"/>
        <v>242.39</v>
      </c>
      <c r="V123" s="22">
        <f t="shared" si="219"/>
        <v>0</v>
      </c>
      <c r="W123" s="23">
        <f t="shared" si="219"/>
        <v>83270.47</v>
      </c>
      <c r="Z123" s="22">
        <f t="shared" ref="Z123:AI123" si="220">Z10+Z20+Z30+Z40+Z50+Z60+Z70+Z80+Z90+Z100+Z110+Z120</f>
        <v>205</v>
      </c>
      <c r="AA123" s="25">
        <f t="shared" si="220"/>
        <v>19</v>
      </c>
      <c r="AB123" s="24">
        <f t="shared" si="220"/>
        <v>9340</v>
      </c>
      <c r="AC123" s="22">
        <f t="shared" si="220"/>
        <v>588</v>
      </c>
      <c r="AD123" s="24">
        <f t="shared" si="220"/>
        <v>335.05499999999995</v>
      </c>
      <c r="AE123" s="24">
        <f t="shared" si="220"/>
        <v>49395.81</v>
      </c>
      <c r="AF123" s="24">
        <f t="shared" si="220"/>
        <v>3932.09</v>
      </c>
      <c r="AG123" s="24">
        <f t="shared" si="220"/>
        <v>400</v>
      </c>
      <c r="AH123" s="22">
        <f t="shared" si="220"/>
        <v>0</v>
      </c>
      <c r="AI123" s="23">
        <f t="shared" si="220"/>
        <v>63402.955000000002</v>
      </c>
      <c r="AK123" s="22">
        <f t="shared" ref="AK123:AT123" si="221">AK10+AK20+AK30+AK40+AK50+AK60+AK70+AK80+AK90+AK100+AK110+AK120</f>
        <v>81</v>
      </c>
      <c r="AL123" s="25">
        <f t="shared" si="221"/>
        <v>51</v>
      </c>
      <c r="AM123" s="24">
        <f t="shared" si="221"/>
        <v>6300</v>
      </c>
      <c r="AN123" s="22">
        <f t="shared" si="221"/>
        <v>355</v>
      </c>
      <c r="AO123" s="24">
        <f t="shared" si="221"/>
        <v>199.25</v>
      </c>
      <c r="AP123" s="24">
        <f t="shared" si="221"/>
        <v>1043.69</v>
      </c>
      <c r="AQ123" s="24">
        <f t="shared" si="221"/>
        <v>1367.51</v>
      </c>
      <c r="AR123" s="22">
        <f t="shared" si="221"/>
        <v>100</v>
      </c>
      <c r="AS123" s="22">
        <f t="shared" si="221"/>
        <v>0</v>
      </c>
      <c r="AT123" s="23">
        <f t="shared" si="221"/>
        <v>9010.4500000000007</v>
      </c>
      <c r="AV123">
        <f>SUM(AV3:AV120)</f>
        <v>10877</v>
      </c>
    </row>
    <row r="124" spans="1:48" x14ac:dyDescent="0.25">
      <c r="D124" s="21"/>
      <c r="F124" s="21"/>
      <c r="G124" s="21"/>
      <c r="H124" s="21"/>
      <c r="I124" s="21"/>
    </row>
    <row r="125" spans="1:48" x14ac:dyDescent="0.25">
      <c r="D125" s="21"/>
      <c r="F125" s="21"/>
      <c r="G125" s="21"/>
      <c r="H125" s="21"/>
      <c r="I125" s="21"/>
    </row>
    <row r="126" spans="1:48" x14ac:dyDescent="0.25">
      <c r="A126" s="22" t="s">
        <v>20</v>
      </c>
      <c r="D126" s="21"/>
      <c r="F126" s="21"/>
      <c r="G126" s="21"/>
      <c r="H126" s="21"/>
      <c r="I126" s="21"/>
    </row>
    <row r="127" spans="1:48" x14ac:dyDescent="0.25">
      <c r="A127" t="s">
        <v>19</v>
      </c>
      <c r="B127" s="20">
        <f t="shared" ref="B127:B132" si="222">K4+K14+K24+K34+K44+K54+K64+K74+K84+K94+K104+K114</f>
        <v>64854.465000000004</v>
      </c>
      <c r="D127" s="21"/>
      <c r="F127" s="21"/>
      <c r="G127" s="21"/>
      <c r="H127" s="21"/>
      <c r="I127" s="21"/>
      <c r="M127" t="s">
        <v>19</v>
      </c>
      <c r="N127" s="20">
        <f t="shared" ref="N127:N132" si="223">W4+W14+W24+W34+W44+W54+W64+W74+W84+W94+W104+W114</f>
        <v>36735.975000000006</v>
      </c>
      <c r="O127">
        <f t="shared" ref="O127:V132" si="224">N4+N14+N24+N34+N44+N54+N64+N74+N84+N94+N104+N114</f>
        <v>834</v>
      </c>
      <c r="P127">
        <f t="shared" si="224"/>
        <v>4</v>
      </c>
      <c r="Q127">
        <f t="shared" si="224"/>
        <v>33600</v>
      </c>
      <c r="R127">
        <f t="shared" si="224"/>
        <v>5105</v>
      </c>
      <c r="S127">
        <f t="shared" si="224"/>
        <v>2893.5850000000005</v>
      </c>
      <c r="T127">
        <f t="shared" si="224"/>
        <v>0</v>
      </c>
      <c r="U127">
        <f t="shared" si="224"/>
        <v>0</v>
      </c>
      <c r="V127">
        <f t="shared" si="224"/>
        <v>242.39</v>
      </c>
      <c r="Y127" t="s">
        <v>19</v>
      </c>
      <c r="Z127" s="20">
        <f t="shared" ref="Z127:Z132" si="225">AI4+AI14+AI24+AI34+AI44+AI54+AI64+AI74+AI84+AI94+AI104+AI114</f>
        <v>27084.57</v>
      </c>
      <c r="AA127">
        <f t="shared" ref="AA127:AA132" si="226">Z4+Z14+Z24+Z34+Z44+Z54+Z64+Z74+Z84+Z94+Z104+Z114</f>
        <v>99</v>
      </c>
      <c r="AB127">
        <f t="shared" ref="AB127:AB132" si="227">AA4+AA14+AA24+AA34+AA44+AA54+AA64+AA74+AA84+AA94+AA104+AA114</f>
        <v>10</v>
      </c>
      <c r="AC127">
        <f t="shared" ref="AC127:AC132" si="228">AB4+AB14+AB24+AB34+AB44+AB54+AB64+AB74+AB84+AB94+AB104+AB114</f>
        <v>4560</v>
      </c>
      <c r="AD127">
        <f t="shared" ref="AD127:AD132" si="229">AC4+AC14+AC24+AC34+AC44+AC54+AC64+AC74+AC84+AC94+AC104+AC114</f>
        <v>247</v>
      </c>
      <c r="AE127">
        <f t="shared" ref="AE127:AE132" si="230">AD4+AD14+AD24+AD34+AD44+AD54+AD64+AD74+AD84+AD94+AD104+AD114</f>
        <v>141.47</v>
      </c>
      <c r="AF127">
        <f t="shared" ref="AF127:AF132" si="231">AE4+AE14+AE24+AE34+AE44+AE54+AE64+AE74+AE84+AE94+AE104+AE114</f>
        <v>20442.669999999998</v>
      </c>
      <c r="AG127">
        <f t="shared" ref="AG127:AG132" si="232">AF4+AF14+AF24+AF34+AF44+AF54+AF64+AF74+AF84+AF94+AF104+AF114</f>
        <v>1540.43</v>
      </c>
      <c r="AH127">
        <f t="shared" ref="AH127:AH132" si="233">AG4+AG14+AG24+AG34+AG44+AG54+AG64+AG74+AG84+AG94+AG104+AG114</f>
        <v>400</v>
      </c>
      <c r="AJ127" t="s">
        <v>19</v>
      </c>
      <c r="AK127" s="20">
        <f t="shared" ref="AK127:AK132" si="234">AT4+AT14+AT24+AT34+AT44+AT54+AT64+AT74+AT84+AT94+AT104+AT114</f>
        <v>1033.92</v>
      </c>
      <c r="AL127">
        <f t="shared" ref="AL127:AL132" si="235">AK4+AK14+AK24+AK34+AK44+AK54+AK64+AK74+AK84+AK94+AK104+AK114</f>
        <v>18</v>
      </c>
      <c r="AM127">
        <f t="shared" ref="AM127:AM132" si="236">AL4+AL14+AL24+AL34+AL44+AL54+AL64+AL74+AL84+AL94+AL104+AL114</f>
        <v>4</v>
      </c>
      <c r="AN127">
        <f t="shared" ref="AN127:AN132" si="237">AM4+AM14+AM24+AM34+AM44+AM54+AM64+AM74+AM84+AM94+AM104+AM114</f>
        <v>960</v>
      </c>
      <c r="AO127">
        <f t="shared" ref="AO127:AO132" si="238">AN4+AN14+AN24+AN34+AN44+AN54+AN64+AN74+AN84+AN94+AN104+AN114</f>
        <v>132</v>
      </c>
      <c r="AP127">
        <f t="shared" ref="AP127:AP132" si="239">AO4+AO14+AO24+AO34+AO44+AO54+AO64+AO74+AO84+AO94+AO104+AO114</f>
        <v>73.92</v>
      </c>
      <c r="AQ127">
        <f t="shared" ref="AQ127:AQ132" si="240">AP4+AP14+AP24+AP34+AP44+AP54+AP64+AP74+AP84+AP94+AP104+AP114</f>
        <v>0</v>
      </c>
      <c r="AR127">
        <f t="shared" ref="AR127:AR132" si="241">AQ4+AQ14+AQ24+AQ34+AQ44+AQ54+AQ64+AQ74+AQ84+AQ94+AQ104+AQ114</f>
        <v>0</v>
      </c>
      <c r="AS127">
        <f t="shared" ref="AS127:AS132" si="242">AR4+AR14+AR24+AR34+AR44+AR54+AR64+AR74+AR84+AR94+AR104+AR114</f>
        <v>0</v>
      </c>
    </row>
    <row r="128" spans="1:48" x14ac:dyDescent="0.25">
      <c r="A128" t="s">
        <v>18</v>
      </c>
      <c r="B128" s="20">
        <f t="shared" si="222"/>
        <v>58665.839999999989</v>
      </c>
      <c r="D128" s="21"/>
      <c r="F128" s="21"/>
      <c r="G128" s="21"/>
      <c r="H128" s="21"/>
      <c r="I128" s="21"/>
      <c r="M128" t="s">
        <v>18</v>
      </c>
      <c r="N128" s="20">
        <f t="shared" si="223"/>
        <v>23488.255000000001</v>
      </c>
      <c r="O128">
        <f t="shared" si="224"/>
        <v>536</v>
      </c>
      <c r="P128">
        <f t="shared" si="224"/>
        <v>11</v>
      </c>
      <c r="Q128">
        <f t="shared" si="224"/>
        <v>22100</v>
      </c>
      <c r="R128">
        <f t="shared" si="224"/>
        <v>2461</v>
      </c>
      <c r="S128">
        <f t="shared" si="224"/>
        <v>1388.2549999999999</v>
      </c>
      <c r="T128">
        <f t="shared" si="224"/>
        <v>0</v>
      </c>
      <c r="U128">
        <f t="shared" si="224"/>
        <v>0</v>
      </c>
      <c r="V128">
        <f t="shared" si="224"/>
        <v>0</v>
      </c>
      <c r="Y128" t="s">
        <v>18</v>
      </c>
      <c r="Z128" s="20">
        <f t="shared" si="225"/>
        <v>31318.385000000002</v>
      </c>
      <c r="AA128">
        <f t="shared" si="226"/>
        <v>106</v>
      </c>
      <c r="AB128">
        <f t="shared" si="227"/>
        <v>9</v>
      </c>
      <c r="AC128">
        <f t="shared" si="228"/>
        <v>4780</v>
      </c>
      <c r="AD128">
        <f t="shared" si="229"/>
        <v>341</v>
      </c>
      <c r="AE128">
        <f t="shared" si="230"/>
        <v>193.58500000000001</v>
      </c>
      <c r="AF128">
        <f t="shared" si="231"/>
        <v>23953.14</v>
      </c>
      <c r="AG128">
        <f t="shared" si="232"/>
        <v>2391.66</v>
      </c>
      <c r="AH128">
        <f t="shared" si="233"/>
        <v>0</v>
      </c>
      <c r="AJ128" t="s">
        <v>18</v>
      </c>
      <c r="AK128" s="20">
        <f t="shared" si="234"/>
        <v>3859.2</v>
      </c>
      <c r="AL128">
        <f t="shared" si="235"/>
        <v>49</v>
      </c>
      <c r="AM128">
        <f t="shared" si="236"/>
        <v>13</v>
      </c>
      <c r="AN128">
        <f t="shared" si="237"/>
        <v>2740</v>
      </c>
      <c r="AO128">
        <f t="shared" si="238"/>
        <v>139</v>
      </c>
      <c r="AP128">
        <f t="shared" si="239"/>
        <v>78.290000000000006</v>
      </c>
      <c r="AQ128">
        <f t="shared" si="240"/>
        <v>78.62</v>
      </c>
      <c r="AR128">
        <f t="shared" si="241"/>
        <v>862.29</v>
      </c>
      <c r="AS128">
        <f t="shared" si="242"/>
        <v>100</v>
      </c>
    </row>
    <row r="129" spans="1:45" x14ac:dyDescent="0.25">
      <c r="A129" t="s">
        <v>17</v>
      </c>
      <c r="B129" s="20">
        <f t="shared" si="222"/>
        <v>18181.29</v>
      </c>
      <c r="D129" s="21"/>
      <c r="F129" s="21"/>
      <c r="G129" s="21"/>
      <c r="H129" s="21"/>
      <c r="I129" s="21"/>
      <c r="M129" t="s">
        <v>17</v>
      </c>
      <c r="N129" s="20">
        <f t="shared" si="223"/>
        <v>10146.58</v>
      </c>
      <c r="O129">
        <f t="shared" si="224"/>
        <v>233</v>
      </c>
      <c r="P129">
        <f t="shared" si="224"/>
        <v>3</v>
      </c>
      <c r="Q129">
        <f t="shared" si="224"/>
        <v>9500</v>
      </c>
      <c r="R129">
        <f t="shared" si="224"/>
        <v>1138</v>
      </c>
      <c r="S129">
        <f t="shared" si="224"/>
        <v>646.58000000000004</v>
      </c>
      <c r="T129">
        <f t="shared" si="224"/>
        <v>0</v>
      </c>
      <c r="U129">
        <f t="shared" si="224"/>
        <v>0</v>
      </c>
      <c r="V129">
        <f t="shared" si="224"/>
        <v>0</v>
      </c>
      <c r="Y129" t="s">
        <v>17</v>
      </c>
      <c r="Z129" s="20">
        <f t="shared" si="225"/>
        <v>5000</v>
      </c>
      <c r="AA129">
        <f t="shared" si="226"/>
        <v>0</v>
      </c>
      <c r="AB129">
        <f t="shared" si="227"/>
        <v>0</v>
      </c>
      <c r="AC129">
        <f t="shared" si="228"/>
        <v>0</v>
      </c>
      <c r="AD129">
        <f t="shared" si="229"/>
        <v>0</v>
      </c>
      <c r="AE129">
        <f t="shared" si="230"/>
        <v>0</v>
      </c>
      <c r="AF129">
        <f t="shared" si="231"/>
        <v>5000</v>
      </c>
      <c r="AG129">
        <f t="shared" si="232"/>
        <v>0</v>
      </c>
      <c r="AH129">
        <f t="shared" si="233"/>
        <v>0</v>
      </c>
      <c r="AJ129" t="s">
        <v>17</v>
      </c>
      <c r="AK129" s="20">
        <f t="shared" si="234"/>
        <v>3034.71</v>
      </c>
      <c r="AL129">
        <f t="shared" si="235"/>
        <v>0</v>
      </c>
      <c r="AM129">
        <f t="shared" si="236"/>
        <v>32</v>
      </c>
      <c r="AN129">
        <f t="shared" si="237"/>
        <v>1920</v>
      </c>
      <c r="AO129">
        <f t="shared" si="238"/>
        <v>20</v>
      </c>
      <c r="AP129">
        <f t="shared" si="239"/>
        <v>11.200000000000001</v>
      </c>
      <c r="AQ129">
        <f t="shared" si="240"/>
        <v>681.21</v>
      </c>
      <c r="AR129">
        <f t="shared" si="241"/>
        <v>422.3</v>
      </c>
      <c r="AS129">
        <f t="shared" si="242"/>
        <v>0</v>
      </c>
    </row>
    <row r="130" spans="1:45" x14ac:dyDescent="0.25">
      <c r="A130" t="s">
        <v>16</v>
      </c>
      <c r="B130" s="20">
        <f t="shared" si="222"/>
        <v>4748.2349999999997</v>
      </c>
      <c r="D130" s="20"/>
      <c r="F130" s="20"/>
      <c r="G130" s="20"/>
      <c r="H130" s="20"/>
      <c r="I130" s="21"/>
      <c r="M130" t="s">
        <v>16</v>
      </c>
      <c r="N130" s="20">
        <f t="shared" si="223"/>
        <v>4748.2349999999997</v>
      </c>
      <c r="O130">
        <f t="shared" si="224"/>
        <v>105</v>
      </c>
      <c r="P130">
        <f t="shared" si="224"/>
        <v>4</v>
      </c>
      <c r="Q130">
        <f t="shared" si="224"/>
        <v>4440</v>
      </c>
      <c r="R130">
        <f t="shared" si="224"/>
        <v>540</v>
      </c>
      <c r="S130">
        <f t="shared" si="224"/>
        <v>308.23499999999996</v>
      </c>
      <c r="T130">
        <f t="shared" si="224"/>
        <v>0</v>
      </c>
      <c r="U130">
        <f t="shared" si="224"/>
        <v>0</v>
      </c>
      <c r="V130">
        <f t="shared" si="224"/>
        <v>0</v>
      </c>
      <c r="Y130" t="s">
        <v>16</v>
      </c>
      <c r="Z130" s="20">
        <f t="shared" si="225"/>
        <v>0</v>
      </c>
      <c r="AA130">
        <f t="shared" si="226"/>
        <v>0</v>
      </c>
      <c r="AB130">
        <f t="shared" si="227"/>
        <v>0</v>
      </c>
      <c r="AC130">
        <f t="shared" si="228"/>
        <v>0</v>
      </c>
      <c r="AD130">
        <f t="shared" si="229"/>
        <v>0</v>
      </c>
      <c r="AE130">
        <f t="shared" si="230"/>
        <v>0</v>
      </c>
      <c r="AF130">
        <f t="shared" si="231"/>
        <v>0</v>
      </c>
      <c r="AG130">
        <f t="shared" si="232"/>
        <v>0</v>
      </c>
      <c r="AH130">
        <f t="shared" si="233"/>
        <v>0</v>
      </c>
      <c r="AJ130" t="s">
        <v>16</v>
      </c>
      <c r="AK130" s="20">
        <f t="shared" si="234"/>
        <v>0</v>
      </c>
      <c r="AL130">
        <f t="shared" si="235"/>
        <v>0</v>
      </c>
      <c r="AM130">
        <f t="shared" si="236"/>
        <v>0</v>
      </c>
      <c r="AN130">
        <f t="shared" si="237"/>
        <v>0</v>
      </c>
      <c r="AO130">
        <f t="shared" si="238"/>
        <v>0</v>
      </c>
      <c r="AP130">
        <f t="shared" si="239"/>
        <v>0</v>
      </c>
      <c r="AQ130">
        <f t="shared" si="240"/>
        <v>0</v>
      </c>
      <c r="AR130">
        <f t="shared" si="241"/>
        <v>0</v>
      </c>
      <c r="AS130">
        <f t="shared" si="242"/>
        <v>0</v>
      </c>
    </row>
    <row r="131" spans="1:45" x14ac:dyDescent="0.25">
      <c r="A131" t="s">
        <v>15</v>
      </c>
      <c r="B131" s="20">
        <f t="shared" si="222"/>
        <v>4425.3450000000003</v>
      </c>
      <c r="M131" t="s">
        <v>15</v>
      </c>
      <c r="N131" s="20">
        <f t="shared" si="223"/>
        <v>3342.7249999999999</v>
      </c>
      <c r="O131">
        <f t="shared" si="224"/>
        <v>79</v>
      </c>
      <c r="P131">
        <f t="shared" si="224"/>
        <v>0</v>
      </c>
      <c r="Q131">
        <f t="shared" si="224"/>
        <v>3160</v>
      </c>
      <c r="R131">
        <f t="shared" si="224"/>
        <v>320</v>
      </c>
      <c r="S131">
        <f t="shared" si="224"/>
        <v>182.72499999999999</v>
      </c>
      <c r="T131">
        <f t="shared" si="224"/>
        <v>0</v>
      </c>
      <c r="U131">
        <f t="shared" si="224"/>
        <v>0</v>
      </c>
      <c r="V131">
        <f t="shared" si="224"/>
        <v>0</v>
      </c>
      <c r="Y131" t="s">
        <v>15</v>
      </c>
      <c r="Z131" s="20">
        <f t="shared" si="225"/>
        <v>0</v>
      </c>
      <c r="AA131">
        <f t="shared" si="226"/>
        <v>0</v>
      </c>
      <c r="AB131">
        <f t="shared" si="227"/>
        <v>0</v>
      </c>
      <c r="AC131">
        <f t="shared" si="228"/>
        <v>0</v>
      </c>
      <c r="AD131">
        <f t="shared" si="229"/>
        <v>0</v>
      </c>
      <c r="AE131">
        <f t="shared" si="230"/>
        <v>0</v>
      </c>
      <c r="AF131">
        <f t="shared" si="231"/>
        <v>0</v>
      </c>
      <c r="AG131">
        <f t="shared" si="232"/>
        <v>0</v>
      </c>
      <c r="AH131">
        <f t="shared" si="233"/>
        <v>0</v>
      </c>
      <c r="AJ131" t="s">
        <v>15</v>
      </c>
      <c r="AK131" s="20">
        <f t="shared" si="234"/>
        <v>1082.6200000000001</v>
      </c>
      <c r="AL131">
        <f t="shared" si="235"/>
        <v>14</v>
      </c>
      <c r="AM131">
        <f t="shared" si="236"/>
        <v>2</v>
      </c>
      <c r="AN131">
        <f t="shared" si="237"/>
        <v>680</v>
      </c>
      <c r="AO131">
        <f t="shared" si="238"/>
        <v>64</v>
      </c>
      <c r="AP131">
        <f t="shared" si="239"/>
        <v>35.840000000000003</v>
      </c>
      <c r="AQ131">
        <f t="shared" si="240"/>
        <v>283.86</v>
      </c>
      <c r="AR131">
        <f t="shared" si="241"/>
        <v>82.92</v>
      </c>
      <c r="AS131">
        <f t="shared" si="242"/>
        <v>0</v>
      </c>
    </row>
    <row r="132" spans="1:45" x14ac:dyDescent="0.25">
      <c r="A132" t="s">
        <v>14</v>
      </c>
      <c r="B132" s="20">
        <f t="shared" si="222"/>
        <v>4808.7</v>
      </c>
      <c r="M132" t="s">
        <v>14</v>
      </c>
      <c r="N132" s="20">
        <f t="shared" si="223"/>
        <v>4808.7</v>
      </c>
      <c r="O132">
        <f t="shared" si="224"/>
        <v>112</v>
      </c>
      <c r="P132">
        <f t="shared" si="224"/>
        <v>2</v>
      </c>
      <c r="Q132">
        <f t="shared" si="224"/>
        <v>4600</v>
      </c>
      <c r="R132">
        <f t="shared" si="224"/>
        <v>370</v>
      </c>
      <c r="S132">
        <f t="shared" si="224"/>
        <v>208.70000000000002</v>
      </c>
      <c r="T132">
        <f t="shared" si="224"/>
        <v>0</v>
      </c>
      <c r="U132">
        <f t="shared" si="224"/>
        <v>0</v>
      </c>
      <c r="V132">
        <f t="shared" si="224"/>
        <v>0</v>
      </c>
      <c r="Y132" t="s">
        <v>14</v>
      </c>
      <c r="Z132" s="20">
        <f t="shared" si="225"/>
        <v>0</v>
      </c>
      <c r="AA132">
        <f t="shared" si="226"/>
        <v>0</v>
      </c>
      <c r="AB132">
        <f t="shared" si="227"/>
        <v>0</v>
      </c>
      <c r="AC132">
        <f t="shared" si="228"/>
        <v>0</v>
      </c>
      <c r="AD132">
        <f t="shared" si="229"/>
        <v>0</v>
      </c>
      <c r="AE132">
        <f t="shared" si="230"/>
        <v>0</v>
      </c>
      <c r="AF132">
        <f t="shared" si="231"/>
        <v>0</v>
      </c>
      <c r="AG132">
        <f t="shared" si="232"/>
        <v>0</v>
      </c>
      <c r="AH132">
        <f t="shared" si="233"/>
        <v>0</v>
      </c>
      <c r="AJ132" t="s">
        <v>14</v>
      </c>
      <c r="AK132" s="20">
        <f t="shared" si="234"/>
        <v>0</v>
      </c>
      <c r="AL132">
        <f t="shared" si="235"/>
        <v>0</v>
      </c>
      <c r="AM132">
        <f t="shared" si="236"/>
        <v>0</v>
      </c>
      <c r="AN132">
        <f t="shared" si="237"/>
        <v>0</v>
      </c>
      <c r="AO132">
        <f t="shared" si="238"/>
        <v>0</v>
      </c>
      <c r="AP132">
        <f t="shared" si="239"/>
        <v>0</v>
      </c>
      <c r="AQ132">
        <f t="shared" si="240"/>
        <v>0</v>
      </c>
      <c r="AR132">
        <f t="shared" si="241"/>
        <v>0</v>
      </c>
      <c r="AS132">
        <f t="shared" si="242"/>
        <v>0</v>
      </c>
    </row>
    <row r="133" spans="1:45" x14ac:dyDescent="0.25">
      <c r="B133" s="20">
        <f>SUM(B127:B132)</f>
        <v>155683.875</v>
      </c>
      <c r="N133" s="20">
        <f>SUM(N127:N132)</f>
        <v>83270.470000000016</v>
      </c>
      <c r="Z133" s="20">
        <f>SUM(Z127:Z132)</f>
        <v>63402.955000000002</v>
      </c>
      <c r="AK133" s="20">
        <f>SUM(AK127:AK132)</f>
        <v>9010.4500000000007</v>
      </c>
    </row>
  </sheetData>
  <mergeCells count="4">
    <mergeCell ref="A1:K1"/>
    <mergeCell ref="N1:X1"/>
    <mergeCell ref="Z1:AI1"/>
    <mergeCell ref="AK1:AT1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59DCB-9F3E-49E6-BEDA-BDB46EFBD2AE}">
  <dimension ref="A1:AB50"/>
  <sheetViews>
    <sheetView topLeftCell="A25" workbookViewId="0">
      <selection activeCell="H54" sqref="H54"/>
    </sheetView>
  </sheetViews>
  <sheetFormatPr defaultRowHeight="15" x14ac:dyDescent="0.25"/>
  <cols>
    <col min="1" max="1" width="35.7109375" customWidth="1"/>
    <col min="25" max="25" width="10" bestFit="1" customWidth="1"/>
  </cols>
  <sheetData>
    <row r="1" spans="1:28" s="22" customFormat="1" x14ac:dyDescent="0.25">
      <c r="A1" s="22" t="s">
        <v>35</v>
      </c>
      <c r="B1" s="38">
        <v>43800</v>
      </c>
      <c r="C1" s="38">
        <v>43831</v>
      </c>
      <c r="D1" s="38">
        <v>43862</v>
      </c>
      <c r="E1" s="38">
        <v>43891</v>
      </c>
      <c r="F1" s="38">
        <v>43922</v>
      </c>
      <c r="G1" s="38">
        <v>43952</v>
      </c>
      <c r="H1" s="38">
        <v>43983</v>
      </c>
      <c r="I1" s="38">
        <v>44013</v>
      </c>
      <c r="J1" s="38">
        <v>44044</v>
      </c>
      <c r="K1" s="38">
        <v>44075</v>
      </c>
      <c r="L1" s="38" t="s">
        <v>36</v>
      </c>
      <c r="M1" s="38">
        <v>44105</v>
      </c>
      <c r="N1" s="38">
        <v>44136</v>
      </c>
      <c r="O1" s="38">
        <v>44166</v>
      </c>
      <c r="P1" s="38">
        <v>44197</v>
      </c>
      <c r="Q1" s="38">
        <v>44228</v>
      </c>
      <c r="R1" s="38">
        <v>44256</v>
      </c>
      <c r="S1" s="38">
        <v>44287</v>
      </c>
      <c r="T1" s="38">
        <v>44317</v>
      </c>
      <c r="U1" s="38">
        <v>44348</v>
      </c>
      <c r="V1" s="38">
        <v>44378</v>
      </c>
      <c r="W1" s="38">
        <v>44409</v>
      </c>
      <c r="X1" s="38">
        <v>44440</v>
      </c>
      <c r="Y1" s="38" t="s">
        <v>3</v>
      </c>
      <c r="Z1" s="38">
        <v>44470</v>
      </c>
      <c r="AA1" s="38">
        <v>44501</v>
      </c>
      <c r="AB1" s="38">
        <v>44531</v>
      </c>
    </row>
    <row r="2" spans="1:28" x14ac:dyDescent="0.25">
      <c r="A2" s="26" t="s">
        <v>37</v>
      </c>
      <c r="B2">
        <v>9782000</v>
      </c>
      <c r="C2">
        <v>10006000</v>
      </c>
      <c r="D2">
        <v>9153000</v>
      </c>
      <c r="E2">
        <v>9416000</v>
      </c>
      <c r="F2">
        <v>8917000</v>
      </c>
      <c r="G2">
        <v>8635950</v>
      </c>
      <c r="H2">
        <v>10050371</v>
      </c>
      <c r="I2">
        <v>9066892</v>
      </c>
      <c r="J2">
        <v>9559470</v>
      </c>
      <c r="K2">
        <v>8162738</v>
      </c>
      <c r="L2">
        <f>SUM(B2:K2)</f>
        <v>92749421</v>
      </c>
      <c r="M2">
        <v>7873710</v>
      </c>
      <c r="N2">
        <v>8493545</v>
      </c>
      <c r="O2">
        <v>8161440</v>
      </c>
      <c r="P2">
        <v>7965724</v>
      </c>
      <c r="Q2">
        <v>9066064</v>
      </c>
      <c r="R2">
        <v>9155710</v>
      </c>
      <c r="S2">
        <v>10598791</v>
      </c>
      <c r="T2">
        <v>9787708</v>
      </c>
      <c r="U2">
        <v>9126524</v>
      </c>
      <c r="V2">
        <v>8934118</v>
      </c>
      <c r="W2">
        <v>8861001</v>
      </c>
      <c r="X2">
        <v>6351684</v>
      </c>
      <c r="Y2">
        <f>SUM(M2:X2)</f>
        <v>104376019</v>
      </c>
      <c r="Z2">
        <v>8281687</v>
      </c>
    </row>
    <row r="3" spans="1:28" x14ac:dyDescent="0.25">
      <c r="A3" s="26" t="s">
        <v>38</v>
      </c>
      <c r="B3">
        <v>6872100</v>
      </c>
      <c r="C3">
        <v>6558600</v>
      </c>
      <c r="D3">
        <v>6631400</v>
      </c>
      <c r="E3">
        <v>5795900</v>
      </c>
      <c r="F3">
        <v>6266100</v>
      </c>
      <c r="G3">
        <v>6974900</v>
      </c>
      <c r="H3">
        <v>8946100</v>
      </c>
      <c r="I3">
        <v>8086713</v>
      </c>
      <c r="J3">
        <v>8486439</v>
      </c>
      <c r="K3">
        <v>7261000</v>
      </c>
      <c r="L3">
        <f t="shared" ref="L3:L41" si="0">SUM(B3:K3)</f>
        <v>71879252</v>
      </c>
      <c r="M3">
        <v>6753100</v>
      </c>
      <c r="N3">
        <v>7058800</v>
      </c>
      <c r="O3">
        <v>6815600</v>
      </c>
      <c r="P3">
        <v>6276800</v>
      </c>
      <c r="Q3">
        <v>6963500</v>
      </c>
      <c r="R3">
        <v>7066100</v>
      </c>
      <c r="S3">
        <v>7018600</v>
      </c>
      <c r="T3">
        <v>6688800</v>
      </c>
      <c r="U3">
        <v>7779800</v>
      </c>
      <c r="V3">
        <v>7442600</v>
      </c>
      <c r="W3">
        <v>7564400</v>
      </c>
      <c r="X3">
        <v>7336500</v>
      </c>
      <c r="Y3">
        <f t="shared" ref="Y3:Y41" si="1">SUM(M3:X3)</f>
        <v>84764600</v>
      </c>
      <c r="Z3">
        <v>6774500</v>
      </c>
    </row>
    <row r="4" spans="1:28" x14ac:dyDescent="0.25">
      <c r="A4" s="26" t="s">
        <v>39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f t="shared" si="0"/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f t="shared" si="1"/>
        <v>0</v>
      </c>
      <c r="Z4">
        <v>0</v>
      </c>
    </row>
    <row r="5" spans="1:28" x14ac:dyDescent="0.25">
      <c r="A5" s="26" t="s">
        <v>40</v>
      </c>
      <c r="B5">
        <v>2909900</v>
      </c>
      <c r="C5">
        <v>3447400</v>
      </c>
      <c r="D5">
        <v>2521600</v>
      </c>
      <c r="E5">
        <v>3620100</v>
      </c>
      <c r="F5">
        <v>2650900</v>
      </c>
      <c r="G5">
        <v>1661050</v>
      </c>
      <c r="H5">
        <v>1104271</v>
      </c>
      <c r="I5">
        <v>980179</v>
      </c>
      <c r="J5">
        <v>1073031</v>
      </c>
      <c r="K5">
        <v>901738</v>
      </c>
      <c r="L5">
        <f t="shared" si="0"/>
        <v>20870169</v>
      </c>
      <c r="M5">
        <v>1120610</v>
      </c>
      <c r="N5">
        <v>1434745</v>
      </c>
      <c r="O5">
        <v>1345840</v>
      </c>
      <c r="P5">
        <v>1688924</v>
      </c>
      <c r="Q5">
        <v>2102564</v>
      </c>
      <c r="R5">
        <v>2089610</v>
      </c>
      <c r="S5">
        <v>3580191</v>
      </c>
      <c r="T5">
        <v>3098908</v>
      </c>
      <c r="U5">
        <v>1346724</v>
      </c>
      <c r="V5">
        <v>1259218</v>
      </c>
      <c r="W5">
        <v>1296601</v>
      </c>
      <c r="X5">
        <v>-984816</v>
      </c>
      <c r="Y5">
        <f t="shared" si="1"/>
        <v>19379119</v>
      </c>
      <c r="Z5">
        <v>1507187</v>
      </c>
    </row>
    <row r="6" spans="1:28" x14ac:dyDescent="0.25">
      <c r="A6" s="26" t="s">
        <v>41</v>
      </c>
      <c r="B6">
        <f>B5/B2</f>
        <v>0.29747495399713758</v>
      </c>
      <c r="C6">
        <f t="shared" ref="C6:AB6" si="2">C5/C2</f>
        <v>0.3445332800319808</v>
      </c>
      <c r="D6">
        <f t="shared" si="2"/>
        <v>0.27549437342947669</v>
      </c>
      <c r="E6">
        <f t="shared" si="2"/>
        <v>0.38446261682242988</v>
      </c>
      <c r="F6">
        <f t="shared" si="2"/>
        <v>0.29728608276326118</v>
      </c>
      <c r="G6">
        <f t="shared" si="2"/>
        <v>0.19234131739993862</v>
      </c>
      <c r="H6">
        <f t="shared" si="2"/>
        <v>0.10987365541033262</v>
      </c>
      <c r="I6">
        <f t="shared" si="2"/>
        <v>0.10810529120673325</v>
      </c>
      <c r="J6">
        <f t="shared" si="2"/>
        <v>0.11224795935339511</v>
      </c>
      <c r="K6">
        <f t="shared" si="2"/>
        <v>0.11047004081228627</v>
      </c>
      <c r="L6">
        <f t="shared" si="0"/>
        <v>2.2322895712269717</v>
      </c>
      <c r="M6">
        <f t="shared" si="2"/>
        <v>0.14232299640195029</v>
      </c>
      <c r="N6">
        <f t="shared" si="2"/>
        <v>0.16892181062206651</v>
      </c>
      <c r="O6">
        <f t="shared" si="2"/>
        <v>0.16490227214805231</v>
      </c>
      <c r="P6">
        <f t="shared" si="2"/>
        <v>0.2120239164701162</v>
      </c>
      <c r="Q6">
        <f t="shared" si="2"/>
        <v>0.23191585675989052</v>
      </c>
      <c r="R6">
        <f t="shared" si="2"/>
        <v>0.22823025194113838</v>
      </c>
      <c r="S6">
        <f t="shared" si="2"/>
        <v>0.33779239537792566</v>
      </c>
      <c r="T6">
        <f t="shared" si="2"/>
        <v>0.31661222423063706</v>
      </c>
      <c r="U6">
        <f t="shared" si="2"/>
        <v>0.14756154698108503</v>
      </c>
      <c r="V6">
        <f t="shared" si="2"/>
        <v>0.14094485879859658</v>
      </c>
      <c r="W6">
        <f t="shared" si="2"/>
        <v>0.14632669604709445</v>
      </c>
      <c r="X6">
        <f t="shared" si="2"/>
        <v>-0.15504801561286738</v>
      </c>
      <c r="Y6">
        <f t="shared" si="1"/>
        <v>2.0825068101656852</v>
      </c>
      <c r="Z6">
        <f t="shared" si="2"/>
        <v>0.18199033602694717</v>
      </c>
      <c r="AA6" t="e">
        <f t="shared" si="2"/>
        <v>#DIV/0!</v>
      </c>
      <c r="AB6" t="e">
        <f t="shared" si="2"/>
        <v>#DIV/0!</v>
      </c>
    </row>
    <row r="7" spans="1:28" x14ac:dyDescent="0.25">
      <c r="A7" s="26"/>
      <c r="L7">
        <f t="shared" si="0"/>
        <v>0</v>
      </c>
      <c r="Y7">
        <f t="shared" si="1"/>
        <v>0</v>
      </c>
    </row>
    <row r="8" spans="1:28" x14ac:dyDescent="0.25">
      <c r="A8" s="22" t="s">
        <v>14</v>
      </c>
      <c r="B8" s="38">
        <v>43800</v>
      </c>
      <c r="C8" s="38">
        <v>43831</v>
      </c>
      <c r="D8" s="38">
        <v>43862</v>
      </c>
      <c r="E8" s="38">
        <v>43891</v>
      </c>
      <c r="F8" s="38">
        <v>43922</v>
      </c>
      <c r="G8" s="38">
        <v>43952</v>
      </c>
      <c r="H8" s="38">
        <v>43983</v>
      </c>
      <c r="I8" s="38">
        <v>44013</v>
      </c>
      <c r="J8" s="38">
        <v>44044</v>
      </c>
      <c r="K8" s="38">
        <v>44075</v>
      </c>
      <c r="L8">
        <f t="shared" si="0"/>
        <v>439373</v>
      </c>
      <c r="M8" s="38">
        <v>44105</v>
      </c>
      <c r="N8" s="38">
        <v>44136</v>
      </c>
      <c r="O8" s="38">
        <v>44166</v>
      </c>
      <c r="P8" s="38">
        <v>44197</v>
      </c>
      <c r="Q8" s="38">
        <v>44228</v>
      </c>
      <c r="R8" s="38">
        <v>44256</v>
      </c>
      <c r="S8" s="38">
        <v>44287</v>
      </c>
      <c r="T8" s="38">
        <v>44317</v>
      </c>
      <c r="U8" s="38">
        <v>44348</v>
      </c>
      <c r="V8" s="38">
        <v>44378</v>
      </c>
      <c r="W8" s="38">
        <v>44409</v>
      </c>
      <c r="X8" s="38">
        <v>44440</v>
      </c>
      <c r="Y8">
        <f t="shared" si="1"/>
        <v>531267</v>
      </c>
      <c r="Z8" s="38">
        <v>44470</v>
      </c>
      <c r="AA8" s="38">
        <v>44501</v>
      </c>
      <c r="AB8" s="38">
        <v>44531</v>
      </c>
    </row>
    <row r="9" spans="1:28" x14ac:dyDescent="0.25">
      <c r="A9" s="26" t="s">
        <v>37</v>
      </c>
      <c r="B9">
        <v>2109000</v>
      </c>
      <c r="C9">
        <v>2047000</v>
      </c>
      <c r="D9">
        <v>1964000</v>
      </c>
      <c r="E9">
        <v>1599000</v>
      </c>
      <c r="F9">
        <v>1649000</v>
      </c>
      <c r="G9">
        <v>1742628</v>
      </c>
      <c r="H9">
        <v>2074430</v>
      </c>
      <c r="I9">
        <v>2104100</v>
      </c>
      <c r="J9">
        <v>2067380</v>
      </c>
      <c r="K9">
        <v>1733811</v>
      </c>
      <c r="L9">
        <f t="shared" si="0"/>
        <v>19090349</v>
      </c>
      <c r="M9">
        <v>1630239</v>
      </c>
      <c r="N9">
        <v>1499941</v>
      </c>
      <c r="O9">
        <v>1526956</v>
      </c>
      <c r="P9">
        <v>1388146</v>
      </c>
      <c r="Q9">
        <v>1417782</v>
      </c>
      <c r="R9">
        <v>1610251</v>
      </c>
      <c r="S9">
        <v>1726069</v>
      </c>
      <c r="T9">
        <v>1642276</v>
      </c>
      <c r="U9">
        <v>1751403</v>
      </c>
      <c r="V9">
        <v>1860881</v>
      </c>
      <c r="W9">
        <v>1864637</v>
      </c>
      <c r="X9">
        <v>2889412</v>
      </c>
      <c r="Y9">
        <f t="shared" si="1"/>
        <v>20807993</v>
      </c>
      <c r="Z9">
        <v>2411496</v>
      </c>
    </row>
    <row r="10" spans="1:28" x14ac:dyDescent="0.25">
      <c r="A10" s="26" t="s">
        <v>38</v>
      </c>
      <c r="B10">
        <v>1544400</v>
      </c>
      <c r="C10">
        <v>1486500</v>
      </c>
      <c r="D10">
        <v>1509700</v>
      </c>
      <c r="E10">
        <v>1278400</v>
      </c>
      <c r="F10">
        <v>1366100</v>
      </c>
      <c r="G10">
        <v>1540500</v>
      </c>
      <c r="H10">
        <v>1920746</v>
      </c>
      <c r="I10">
        <v>1934200</v>
      </c>
      <c r="J10">
        <v>1978600</v>
      </c>
      <c r="K10">
        <v>1687700</v>
      </c>
      <c r="L10">
        <f t="shared" si="0"/>
        <v>16246846</v>
      </c>
      <c r="M10">
        <v>1597600</v>
      </c>
      <c r="N10">
        <v>1493900</v>
      </c>
      <c r="O10">
        <v>1479000</v>
      </c>
      <c r="P10">
        <v>1380500</v>
      </c>
      <c r="Q10">
        <v>1380500</v>
      </c>
      <c r="R10">
        <v>149980</v>
      </c>
      <c r="S10">
        <v>1600100</v>
      </c>
      <c r="T10">
        <v>1568000</v>
      </c>
      <c r="U10">
        <v>1726200</v>
      </c>
      <c r="V10">
        <v>1826600</v>
      </c>
      <c r="W10">
        <v>1802300</v>
      </c>
      <c r="X10">
        <v>2259900</v>
      </c>
      <c r="Y10">
        <f t="shared" si="1"/>
        <v>18264580</v>
      </c>
      <c r="Z10">
        <v>1596400</v>
      </c>
    </row>
    <row r="11" spans="1:28" x14ac:dyDescent="0.25">
      <c r="A11" s="26" t="s">
        <v>39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f t="shared" si="0"/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f t="shared" si="1"/>
        <v>0</v>
      </c>
      <c r="Z11">
        <v>0</v>
      </c>
    </row>
    <row r="12" spans="1:28" x14ac:dyDescent="0.25">
      <c r="A12" s="26" t="s">
        <v>40</v>
      </c>
      <c r="B12">
        <v>564600</v>
      </c>
      <c r="C12">
        <v>560500</v>
      </c>
      <c r="D12">
        <v>454300</v>
      </c>
      <c r="E12">
        <v>320600</v>
      </c>
      <c r="F12">
        <v>282900</v>
      </c>
      <c r="G12">
        <v>202128</v>
      </c>
      <c r="H12">
        <v>153684</v>
      </c>
      <c r="I12">
        <v>169900</v>
      </c>
      <c r="J12">
        <v>88780</v>
      </c>
      <c r="K12">
        <v>46111</v>
      </c>
      <c r="L12">
        <f t="shared" si="0"/>
        <v>2843503</v>
      </c>
      <c r="M12">
        <v>32639</v>
      </c>
      <c r="N12">
        <v>6041</v>
      </c>
      <c r="O12">
        <v>47956</v>
      </c>
      <c r="P12">
        <v>7646</v>
      </c>
      <c r="Q12">
        <v>37282</v>
      </c>
      <c r="R12">
        <v>110451</v>
      </c>
      <c r="S12">
        <v>125969</v>
      </c>
      <c r="T12">
        <v>74276</v>
      </c>
      <c r="U12">
        <v>25203</v>
      </c>
      <c r="V12">
        <v>34281</v>
      </c>
      <c r="W12">
        <v>62337</v>
      </c>
      <c r="X12">
        <v>629512</v>
      </c>
      <c r="Y12">
        <f t="shared" si="1"/>
        <v>1193593</v>
      </c>
      <c r="Z12">
        <v>815096</v>
      </c>
    </row>
    <row r="13" spans="1:28" x14ac:dyDescent="0.25">
      <c r="A13" s="26" t="s">
        <v>41</v>
      </c>
      <c r="B13">
        <f>B12/B9</f>
        <v>0.26770981507823616</v>
      </c>
      <c r="C13">
        <f t="shared" ref="C13:AB13" si="3">C12/C9</f>
        <v>0.27381533952125059</v>
      </c>
      <c r="D13">
        <f t="shared" si="3"/>
        <v>0.23131364562118126</v>
      </c>
      <c r="E13">
        <f t="shared" si="3"/>
        <v>0.20050031269543464</v>
      </c>
      <c r="F13">
        <f t="shared" si="3"/>
        <v>0.17155852031534263</v>
      </c>
      <c r="G13">
        <f t="shared" si="3"/>
        <v>0.11599033184362928</v>
      </c>
      <c r="H13">
        <f t="shared" si="3"/>
        <v>7.4084929354087628E-2</v>
      </c>
      <c r="I13">
        <f t="shared" si="3"/>
        <v>8.0747112779810851E-2</v>
      </c>
      <c r="J13">
        <f t="shared" si="3"/>
        <v>4.2943242171250569E-2</v>
      </c>
      <c r="K13">
        <f t="shared" si="3"/>
        <v>2.6595170984611356E-2</v>
      </c>
      <c r="L13">
        <f t="shared" si="0"/>
        <v>1.4852584203648351</v>
      </c>
      <c r="M13">
        <f t="shared" si="3"/>
        <v>2.0020990787240397E-2</v>
      </c>
      <c r="N13">
        <f t="shared" si="3"/>
        <v>4.027491748008755E-3</v>
      </c>
      <c r="O13">
        <f t="shared" si="3"/>
        <v>3.1406274967975503E-2</v>
      </c>
      <c r="P13">
        <f t="shared" si="3"/>
        <v>5.5080661544246786E-3</v>
      </c>
      <c r="Q13">
        <f t="shared" si="3"/>
        <v>2.6296003193720895E-2</v>
      </c>
      <c r="R13">
        <f t="shared" si="3"/>
        <v>6.8592411990428828E-2</v>
      </c>
      <c r="S13">
        <f t="shared" si="3"/>
        <v>7.2980280626093158E-2</v>
      </c>
      <c r="T13">
        <f t="shared" si="3"/>
        <v>4.5227476989251503E-2</v>
      </c>
      <c r="U13">
        <f t="shared" si="3"/>
        <v>1.4390177474858728E-2</v>
      </c>
      <c r="V13">
        <f t="shared" si="3"/>
        <v>1.8421919510167497E-2</v>
      </c>
      <c r="W13">
        <f t="shared" si="3"/>
        <v>3.3431171858115012E-2</v>
      </c>
      <c r="X13">
        <f t="shared" si="3"/>
        <v>0.21786854903350578</v>
      </c>
      <c r="Y13">
        <f t="shared" si="1"/>
        <v>0.55817081433379068</v>
      </c>
      <c r="Z13">
        <f t="shared" si="3"/>
        <v>0.33800429277096045</v>
      </c>
      <c r="AA13" t="e">
        <f t="shared" si="3"/>
        <v>#DIV/0!</v>
      </c>
      <c r="AB13" t="e">
        <f t="shared" si="3"/>
        <v>#DIV/0!</v>
      </c>
    </row>
    <row r="14" spans="1:28" x14ac:dyDescent="0.25">
      <c r="A14" s="26"/>
      <c r="L14">
        <f t="shared" si="0"/>
        <v>0</v>
      </c>
      <c r="Y14">
        <f t="shared" si="1"/>
        <v>0</v>
      </c>
    </row>
    <row r="15" spans="1:28" x14ac:dyDescent="0.25">
      <c r="A15" s="37" t="s">
        <v>19</v>
      </c>
      <c r="B15" s="38">
        <v>43800</v>
      </c>
      <c r="C15" s="38">
        <v>43831</v>
      </c>
      <c r="D15" s="38">
        <v>43862</v>
      </c>
      <c r="E15" s="38">
        <v>43891</v>
      </c>
      <c r="F15" s="38">
        <v>43922</v>
      </c>
      <c r="G15" s="38">
        <v>43952</v>
      </c>
      <c r="H15" s="38">
        <v>43983</v>
      </c>
      <c r="I15" s="38">
        <v>44013</v>
      </c>
      <c r="J15" s="38">
        <v>44044</v>
      </c>
      <c r="K15" s="38">
        <v>44075</v>
      </c>
      <c r="L15">
        <f t="shared" si="0"/>
        <v>439373</v>
      </c>
      <c r="M15" s="38">
        <v>44105</v>
      </c>
      <c r="N15" s="38">
        <v>44136</v>
      </c>
      <c r="O15" s="38">
        <v>44166</v>
      </c>
      <c r="P15" s="38">
        <v>44197</v>
      </c>
      <c r="Q15" s="38">
        <v>44228</v>
      </c>
      <c r="R15" s="38">
        <v>44256</v>
      </c>
      <c r="S15" s="38">
        <v>44287</v>
      </c>
      <c r="T15" s="38">
        <v>44317</v>
      </c>
      <c r="U15" s="38">
        <v>44348</v>
      </c>
      <c r="V15" s="38">
        <v>44378</v>
      </c>
      <c r="W15" s="38">
        <v>44409</v>
      </c>
      <c r="X15" s="38">
        <v>44440</v>
      </c>
      <c r="Y15">
        <f t="shared" si="1"/>
        <v>531267</v>
      </c>
      <c r="Z15" s="38">
        <v>44470</v>
      </c>
      <c r="AA15" s="38">
        <v>44501</v>
      </c>
      <c r="AB15" s="38">
        <v>44531</v>
      </c>
    </row>
    <row r="16" spans="1:28" x14ac:dyDescent="0.25">
      <c r="A16" s="26" t="s">
        <v>37</v>
      </c>
      <c r="B16">
        <v>5088000</v>
      </c>
      <c r="C16">
        <v>4730000</v>
      </c>
      <c r="D16">
        <v>4338000</v>
      </c>
      <c r="E16">
        <v>4569000</v>
      </c>
      <c r="F16">
        <v>4221000</v>
      </c>
      <c r="G16">
        <v>4754410</v>
      </c>
      <c r="H16">
        <v>4799280</v>
      </c>
      <c r="I16">
        <v>4712990</v>
      </c>
      <c r="J16">
        <v>5174571</v>
      </c>
      <c r="K16">
        <v>4203251</v>
      </c>
      <c r="L16">
        <f t="shared" si="0"/>
        <v>46590502</v>
      </c>
      <c r="M16">
        <v>4261188</v>
      </c>
      <c r="N16">
        <v>4593793</v>
      </c>
      <c r="O16">
        <v>4304742</v>
      </c>
      <c r="P16">
        <v>3460794</v>
      </c>
      <c r="Q16">
        <v>3801536</v>
      </c>
      <c r="R16">
        <v>4769584</v>
      </c>
      <c r="S16">
        <v>4509232</v>
      </c>
      <c r="T16">
        <v>5705750</v>
      </c>
      <c r="U16">
        <v>3881373</v>
      </c>
      <c r="V16">
        <v>4141494</v>
      </c>
      <c r="W16">
        <v>4671016</v>
      </c>
      <c r="X16">
        <v>4982372</v>
      </c>
      <c r="Y16">
        <f t="shared" si="1"/>
        <v>53082874</v>
      </c>
      <c r="Z16">
        <v>9522903</v>
      </c>
    </row>
    <row r="17" spans="1:28" x14ac:dyDescent="0.25">
      <c r="A17" s="26" t="s">
        <v>38</v>
      </c>
      <c r="B17">
        <v>2839700</v>
      </c>
      <c r="C17">
        <v>2556000</v>
      </c>
      <c r="D17">
        <v>2486900</v>
      </c>
      <c r="E17">
        <v>2018500</v>
      </c>
      <c r="F17">
        <v>2065900</v>
      </c>
      <c r="G17">
        <v>2305800</v>
      </c>
      <c r="H17">
        <v>2800660</v>
      </c>
      <c r="I17">
        <v>2536359</v>
      </c>
      <c r="J17">
        <v>2951600</v>
      </c>
      <c r="K17">
        <v>2659900</v>
      </c>
      <c r="L17">
        <f t="shared" si="0"/>
        <v>25221319</v>
      </c>
      <c r="M17">
        <v>2262100</v>
      </c>
      <c r="N17">
        <v>2678500</v>
      </c>
      <c r="O17">
        <v>2479100</v>
      </c>
      <c r="P17">
        <v>2089800</v>
      </c>
      <c r="Q17">
        <v>2255900</v>
      </c>
      <c r="R17">
        <v>2683300</v>
      </c>
      <c r="S17">
        <v>2350500</v>
      </c>
      <c r="T17">
        <v>2209700</v>
      </c>
      <c r="U17">
        <v>2579800</v>
      </c>
      <c r="V17">
        <v>2532400</v>
      </c>
      <c r="W17">
        <v>2546600</v>
      </c>
      <c r="X17">
        <v>2526700</v>
      </c>
      <c r="Y17">
        <f t="shared" si="1"/>
        <v>29194400</v>
      </c>
      <c r="Z17">
        <v>2316800</v>
      </c>
    </row>
    <row r="18" spans="1:28" x14ac:dyDescent="0.25">
      <c r="A18" s="26" t="s">
        <v>39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f t="shared" si="0"/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f t="shared" si="1"/>
        <v>0</v>
      </c>
      <c r="Z18">
        <v>0</v>
      </c>
    </row>
    <row r="19" spans="1:28" x14ac:dyDescent="0.25">
      <c r="A19" s="26" t="s">
        <v>40</v>
      </c>
      <c r="B19">
        <v>2248300</v>
      </c>
      <c r="C19">
        <v>2174000</v>
      </c>
      <c r="D19">
        <v>1851100</v>
      </c>
      <c r="E19">
        <v>2550500</v>
      </c>
      <c r="F19">
        <v>2155100</v>
      </c>
      <c r="G19">
        <v>2448610</v>
      </c>
      <c r="H19">
        <v>1998620</v>
      </c>
      <c r="I19">
        <v>2176631</v>
      </c>
      <c r="J19">
        <v>2222971</v>
      </c>
      <c r="K19">
        <v>1543351</v>
      </c>
      <c r="L19">
        <f t="shared" si="0"/>
        <v>21369183</v>
      </c>
      <c r="M19">
        <v>1999088</v>
      </c>
      <c r="N19">
        <v>1915293</v>
      </c>
      <c r="O19">
        <v>1825642</v>
      </c>
      <c r="P19">
        <v>1370994</v>
      </c>
      <c r="Q19">
        <v>1545636</v>
      </c>
      <c r="R19">
        <v>2086284</v>
      </c>
      <c r="S19">
        <v>2158732</v>
      </c>
      <c r="T19">
        <v>3496050</v>
      </c>
      <c r="U19">
        <v>1301573</v>
      </c>
      <c r="V19">
        <v>1609094</v>
      </c>
      <c r="W19">
        <v>2124416</v>
      </c>
      <c r="X19">
        <v>2455672</v>
      </c>
      <c r="Y19">
        <f t="shared" si="1"/>
        <v>23888474</v>
      </c>
      <c r="Z19">
        <v>7206103</v>
      </c>
    </row>
    <row r="20" spans="1:28" x14ac:dyDescent="0.25">
      <c r="A20" s="26" t="s">
        <v>41</v>
      </c>
      <c r="B20">
        <f>B19/B16</f>
        <v>0.44188286163522011</v>
      </c>
      <c r="C20">
        <f t="shared" ref="C20:AB20" si="4">C19/C16</f>
        <v>0.45961945031712476</v>
      </c>
      <c r="D20">
        <f t="shared" si="4"/>
        <v>0.42671738128169662</v>
      </c>
      <c r="E20">
        <f t="shared" si="4"/>
        <v>0.55821842854016201</v>
      </c>
      <c r="F20">
        <f t="shared" si="4"/>
        <v>0.5105662165363658</v>
      </c>
      <c r="G20">
        <f t="shared" si="4"/>
        <v>0.51501868791290617</v>
      </c>
      <c r="H20">
        <f t="shared" si="4"/>
        <v>0.41644163291160341</v>
      </c>
      <c r="I20">
        <f t="shared" si="4"/>
        <v>0.46183654113418443</v>
      </c>
      <c r="J20">
        <f t="shared" si="4"/>
        <v>0.42959522634823255</v>
      </c>
      <c r="K20">
        <f t="shared" si="4"/>
        <v>0.36718030876576252</v>
      </c>
      <c r="L20">
        <f t="shared" si="0"/>
        <v>4.5870767353832589</v>
      </c>
      <c r="M20">
        <f t="shared" si="4"/>
        <v>0.46913865335206989</v>
      </c>
      <c r="N20">
        <f t="shared" si="4"/>
        <v>0.41693062791466662</v>
      </c>
      <c r="O20">
        <f t="shared" si="4"/>
        <v>0.42410021320673807</v>
      </c>
      <c r="P20">
        <f t="shared" si="4"/>
        <v>0.39615013202172683</v>
      </c>
      <c r="Q20">
        <f t="shared" si="4"/>
        <v>0.40658197107695415</v>
      </c>
      <c r="R20">
        <f t="shared" si="4"/>
        <v>0.43741424828664305</v>
      </c>
      <c r="S20">
        <f t="shared" si="4"/>
        <v>0.47873606858107987</v>
      </c>
      <c r="T20">
        <f t="shared" si="4"/>
        <v>0.6127240064846865</v>
      </c>
      <c r="U20">
        <f t="shared" si="4"/>
        <v>0.33533829394907422</v>
      </c>
      <c r="V20">
        <f t="shared" si="4"/>
        <v>0.38852983971484689</v>
      </c>
      <c r="W20">
        <f t="shared" si="4"/>
        <v>0.4548081188332474</v>
      </c>
      <c r="X20">
        <f t="shared" si="4"/>
        <v>0.49287206976917819</v>
      </c>
      <c r="Y20">
        <f t="shared" si="1"/>
        <v>5.3133242431909116</v>
      </c>
      <c r="Z20">
        <f t="shared" si="4"/>
        <v>0.75671284271193351</v>
      </c>
      <c r="AA20" t="e">
        <f t="shared" si="4"/>
        <v>#DIV/0!</v>
      </c>
      <c r="AB20" t="e">
        <f t="shared" si="4"/>
        <v>#DIV/0!</v>
      </c>
    </row>
    <row r="21" spans="1:28" x14ac:dyDescent="0.25">
      <c r="A21" s="26"/>
      <c r="L21">
        <f t="shared" si="0"/>
        <v>0</v>
      </c>
      <c r="Y21">
        <f t="shared" si="1"/>
        <v>0</v>
      </c>
    </row>
    <row r="22" spans="1:28" x14ac:dyDescent="0.25">
      <c r="A22" s="22" t="s">
        <v>16</v>
      </c>
      <c r="B22" s="38">
        <v>43800</v>
      </c>
      <c r="C22" s="38">
        <v>43831</v>
      </c>
      <c r="D22" s="38">
        <v>43862</v>
      </c>
      <c r="E22" s="38">
        <v>43891</v>
      </c>
      <c r="F22" s="38">
        <v>43922</v>
      </c>
      <c r="G22" s="38">
        <v>43952</v>
      </c>
      <c r="H22" s="38">
        <v>43983</v>
      </c>
      <c r="I22" s="38">
        <v>44013</v>
      </c>
      <c r="J22" s="38">
        <v>44044</v>
      </c>
      <c r="K22" s="38">
        <v>44075</v>
      </c>
      <c r="L22">
        <f t="shared" si="0"/>
        <v>439373</v>
      </c>
      <c r="M22" s="38">
        <v>44105</v>
      </c>
      <c r="N22" s="38">
        <v>44136</v>
      </c>
      <c r="O22" s="38">
        <v>44166</v>
      </c>
      <c r="P22" s="38">
        <v>44197</v>
      </c>
      <c r="Q22" s="38">
        <v>44228</v>
      </c>
      <c r="R22" s="38">
        <v>44256</v>
      </c>
      <c r="S22" s="38">
        <v>44287</v>
      </c>
      <c r="T22" s="38">
        <v>44317</v>
      </c>
      <c r="U22" s="38">
        <v>44348</v>
      </c>
      <c r="V22" s="38">
        <v>44378</v>
      </c>
      <c r="W22" s="38">
        <v>44409</v>
      </c>
      <c r="X22" s="38">
        <v>44440</v>
      </c>
      <c r="Y22">
        <f t="shared" si="1"/>
        <v>531267</v>
      </c>
      <c r="Z22" s="38">
        <v>44470</v>
      </c>
      <c r="AA22" s="38">
        <v>44501</v>
      </c>
      <c r="AB22" s="38">
        <v>44531</v>
      </c>
    </row>
    <row r="23" spans="1:28" x14ac:dyDescent="0.25">
      <c r="A23" s="26" t="s">
        <v>37</v>
      </c>
      <c r="B23">
        <v>517000</v>
      </c>
      <c r="C23">
        <v>550000</v>
      </c>
      <c r="D23">
        <v>567000</v>
      </c>
      <c r="E23">
        <v>669000</v>
      </c>
      <c r="F23">
        <v>658000</v>
      </c>
      <c r="G23">
        <v>631000</v>
      </c>
      <c r="H23">
        <v>746670</v>
      </c>
      <c r="I23">
        <v>724400</v>
      </c>
      <c r="J23">
        <v>730910</v>
      </c>
      <c r="K23">
        <v>508712</v>
      </c>
      <c r="L23">
        <f t="shared" si="0"/>
        <v>6302692</v>
      </c>
      <c r="M23">
        <v>564312</v>
      </c>
      <c r="N23">
        <v>846903</v>
      </c>
      <c r="O23">
        <v>592634</v>
      </c>
      <c r="P23">
        <v>477429</v>
      </c>
      <c r="Q23">
        <v>597186</v>
      </c>
      <c r="R23">
        <v>731619</v>
      </c>
      <c r="S23">
        <v>753271</v>
      </c>
      <c r="T23">
        <v>579687</v>
      </c>
      <c r="U23">
        <v>750982</v>
      </c>
      <c r="V23">
        <v>721777</v>
      </c>
      <c r="W23">
        <v>579243</v>
      </c>
      <c r="X23">
        <v>616881</v>
      </c>
      <c r="Y23">
        <f t="shared" si="1"/>
        <v>7811924</v>
      </c>
      <c r="Z23">
        <v>552214</v>
      </c>
    </row>
    <row r="24" spans="1:28" x14ac:dyDescent="0.25">
      <c r="A24" s="26" t="s">
        <v>38</v>
      </c>
      <c r="B24">
        <v>515400</v>
      </c>
      <c r="C24">
        <v>459400</v>
      </c>
      <c r="D24">
        <v>565700</v>
      </c>
      <c r="E24">
        <v>449800</v>
      </c>
      <c r="F24">
        <v>528800</v>
      </c>
      <c r="G24">
        <v>573600</v>
      </c>
      <c r="H24">
        <v>708522</v>
      </c>
      <c r="I24">
        <v>673532</v>
      </c>
      <c r="J24">
        <v>664400</v>
      </c>
      <c r="K24">
        <v>497100</v>
      </c>
      <c r="L24">
        <f t="shared" si="0"/>
        <v>5636254</v>
      </c>
      <c r="M24">
        <v>491000</v>
      </c>
      <c r="N24">
        <v>549800</v>
      </c>
      <c r="O24">
        <v>482800</v>
      </c>
      <c r="P24">
        <v>455600</v>
      </c>
      <c r="Q24">
        <v>517400</v>
      </c>
      <c r="R24">
        <v>605300</v>
      </c>
      <c r="S24">
        <v>626500</v>
      </c>
      <c r="T24">
        <v>567800</v>
      </c>
      <c r="U24">
        <v>705100</v>
      </c>
      <c r="V24">
        <v>620200</v>
      </c>
      <c r="W24">
        <v>557900</v>
      </c>
      <c r="X24">
        <v>538300</v>
      </c>
      <c r="Y24">
        <f t="shared" si="1"/>
        <v>6717700</v>
      </c>
      <c r="Z24">
        <v>467500</v>
      </c>
    </row>
    <row r="25" spans="1:28" x14ac:dyDescent="0.25">
      <c r="A25" s="26" t="s">
        <v>39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f t="shared" si="0"/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f t="shared" si="1"/>
        <v>0</v>
      </c>
      <c r="Z25">
        <v>0</v>
      </c>
    </row>
    <row r="26" spans="1:28" x14ac:dyDescent="0.25">
      <c r="A26" s="26" t="s">
        <v>40</v>
      </c>
      <c r="B26">
        <v>1600</v>
      </c>
      <c r="C26">
        <v>90600</v>
      </c>
      <c r="D26">
        <v>1300</v>
      </c>
      <c r="E26">
        <v>219200</v>
      </c>
      <c r="F26">
        <v>129200</v>
      </c>
      <c r="G26">
        <v>57400</v>
      </c>
      <c r="H26">
        <v>38148</v>
      </c>
      <c r="I26">
        <v>50868</v>
      </c>
      <c r="J26">
        <v>66510</v>
      </c>
      <c r="K26">
        <v>11612</v>
      </c>
      <c r="L26">
        <f t="shared" si="0"/>
        <v>666438</v>
      </c>
      <c r="M26">
        <v>73312</v>
      </c>
      <c r="N26">
        <v>297103</v>
      </c>
      <c r="O26">
        <v>109834</v>
      </c>
      <c r="P26">
        <v>21829</v>
      </c>
      <c r="Q26">
        <v>79786</v>
      </c>
      <c r="R26">
        <v>126319</v>
      </c>
      <c r="S26">
        <v>126771</v>
      </c>
      <c r="T26">
        <v>11887</v>
      </c>
      <c r="U26">
        <v>45882</v>
      </c>
      <c r="V26">
        <v>101577</v>
      </c>
      <c r="W26">
        <v>21343</v>
      </c>
      <c r="X26">
        <v>78581</v>
      </c>
      <c r="Y26">
        <f t="shared" si="1"/>
        <v>1094224</v>
      </c>
      <c r="Z26">
        <v>84714</v>
      </c>
    </row>
    <row r="27" spans="1:28" x14ac:dyDescent="0.25">
      <c r="A27" s="26" t="s">
        <v>41</v>
      </c>
      <c r="B27">
        <f>B26/B23</f>
        <v>3.0947775628626692E-3</v>
      </c>
      <c r="C27">
        <f t="shared" ref="C27:AB27" si="5">C26/C23</f>
        <v>0.16472727272727272</v>
      </c>
      <c r="D27">
        <f t="shared" si="5"/>
        <v>2.2927689594356261E-3</v>
      </c>
      <c r="E27">
        <f t="shared" si="5"/>
        <v>0.32765321375186846</v>
      </c>
      <c r="F27">
        <f t="shared" si="5"/>
        <v>0.19635258358662613</v>
      </c>
      <c r="G27">
        <f t="shared" si="5"/>
        <v>9.096671949286847E-2</v>
      </c>
      <c r="H27">
        <f t="shared" si="5"/>
        <v>5.1090843344449355E-2</v>
      </c>
      <c r="I27">
        <f t="shared" si="5"/>
        <v>7.0220872446162347E-2</v>
      </c>
      <c r="J27">
        <f t="shared" si="5"/>
        <v>9.0996155477418558E-2</v>
      </c>
      <c r="K27">
        <f t="shared" si="5"/>
        <v>2.2826274984667161E-2</v>
      </c>
      <c r="L27">
        <f t="shared" si="0"/>
        <v>1.0202214823336315</v>
      </c>
      <c r="M27">
        <f t="shared" si="5"/>
        <v>0.12991394831228115</v>
      </c>
      <c r="N27">
        <f t="shared" si="5"/>
        <v>0.35081113185335272</v>
      </c>
      <c r="O27">
        <f t="shared" si="5"/>
        <v>0.18533192493174538</v>
      </c>
      <c r="P27">
        <f t="shared" si="5"/>
        <v>4.5721981697802186E-2</v>
      </c>
      <c r="Q27">
        <f t="shared" si="5"/>
        <v>0.13360326598413225</v>
      </c>
      <c r="R27">
        <f t="shared" si="5"/>
        <v>0.17265680634319228</v>
      </c>
      <c r="S27">
        <f t="shared" si="5"/>
        <v>0.1682940137082139</v>
      </c>
      <c r="T27">
        <f t="shared" si="5"/>
        <v>2.0505893697805883E-2</v>
      </c>
      <c r="U27">
        <f t="shared" si="5"/>
        <v>6.1096004964166915E-2</v>
      </c>
      <c r="V27">
        <f t="shared" si="5"/>
        <v>0.14073183268516454</v>
      </c>
      <c r="W27">
        <f t="shared" si="5"/>
        <v>3.6846366723464939E-2</v>
      </c>
      <c r="X27">
        <f t="shared" si="5"/>
        <v>0.12738437397164121</v>
      </c>
      <c r="Y27">
        <f t="shared" si="1"/>
        <v>1.5728975448729634</v>
      </c>
      <c r="Z27">
        <f t="shared" si="5"/>
        <v>0.1534079179448547</v>
      </c>
      <c r="AA27" t="e">
        <f t="shared" si="5"/>
        <v>#DIV/0!</v>
      </c>
      <c r="AB27" t="e">
        <f t="shared" si="5"/>
        <v>#DIV/0!</v>
      </c>
    </row>
    <row r="28" spans="1:28" x14ac:dyDescent="0.25">
      <c r="A28" s="26"/>
      <c r="L28">
        <f t="shared" si="0"/>
        <v>0</v>
      </c>
      <c r="Y28">
        <f t="shared" si="1"/>
        <v>0</v>
      </c>
    </row>
    <row r="29" spans="1:28" x14ac:dyDescent="0.25">
      <c r="A29" s="22" t="s">
        <v>17</v>
      </c>
      <c r="B29" s="38">
        <v>43800</v>
      </c>
      <c r="C29" s="38">
        <v>43831</v>
      </c>
      <c r="D29" s="38">
        <v>43862</v>
      </c>
      <c r="E29" s="38">
        <v>43891</v>
      </c>
      <c r="F29" s="38">
        <v>43922</v>
      </c>
      <c r="G29" s="38">
        <v>43952</v>
      </c>
      <c r="H29" s="38">
        <v>43983</v>
      </c>
      <c r="I29" s="38">
        <v>44013</v>
      </c>
      <c r="J29" s="38">
        <v>44044</v>
      </c>
      <c r="K29" s="38">
        <v>44075</v>
      </c>
      <c r="L29">
        <f t="shared" si="0"/>
        <v>439373</v>
      </c>
      <c r="M29" s="38">
        <v>44105</v>
      </c>
      <c r="N29" s="38">
        <v>44136</v>
      </c>
      <c r="O29" s="38">
        <v>44166</v>
      </c>
      <c r="P29" s="38">
        <v>44197</v>
      </c>
      <c r="Q29" s="38">
        <v>44228</v>
      </c>
      <c r="R29" s="38">
        <v>44256</v>
      </c>
      <c r="S29" s="38">
        <v>44287</v>
      </c>
      <c r="T29" s="38">
        <v>44317</v>
      </c>
      <c r="U29" s="38">
        <v>44348</v>
      </c>
      <c r="V29" s="38">
        <v>44378</v>
      </c>
      <c r="W29" s="38">
        <v>44409</v>
      </c>
      <c r="X29" s="38">
        <v>44440</v>
      </c>
      <c r="Y29">
        <f t="shared" si="1"/>
        <v>531267</v>
      </c>
      <c r="Z29" s="38">
        <v>44470</v>
      </c>
      <c r="AA29" s="38">
        <v>44501</v>
      </c>
      <c r="AB29" s="38">
        <v>44531</v>
      </c>
    </row>
    <row r="30" spans="1:28" x14ac:dyDescent="0.25">
      <c r="A30" s="26" t="s">
        <v>37</v>
      </c>
      <c r="B30">
        <v>12198340</v>
      </c>
      <c r="C30">
        <v>12083910</v>
      </c>
      <c r="D30">
        <v>10529400</v>
      </c>
      <c r="E30">
        <v>10869710</v>
      </c>
      <c r="F30">
        <v>10368673</v>
      </c>
      <c r="G30">
        <v>9908877</v>
      </c>
      <c r="H30">
        <v>13314161</v>
      </c>
      <c r="I30">
        <v>11423054</v>
      </c>
      <c r="J30">
        <v>12403809</v>
      </c>
      <c r="K30">
        <v>8929326</v>
      </c>
      <c r="L30">
        <f t="shared" si="0"/>
        <v>112029260</v>
      </c>
      <c r="M30">
        <v>10661517</v>
      </c>
      <c r="N30">
        <v>9766534</v>
      </c>
      <c r="O30">
        <v>9009644</v>
      </c>
      <c r="P30">
        <v>8738473</v>
      </c>
      <c r="Q30">
        <v>8353090</v>
      </c>
      <c r="R30">
        <v>8996884</v>
      </c>
      <c r="S30">
        <v>8861100</v>
      </c>
      <c r="T30">
        <v>8005389</v>
      </c>
      <c r="U30">
        <v>8637357</v>
      </c>
      <c r="V30">
        <v>11101933</v>
      </c>
      <c r="W30">
        <v>8849790</v>
      </c>
      <c r="X30">
        <v>9382298</v>
      </c>
      <c r="Y30">
        <f t="shared" si="1"/>
        <v>110364009</v>
      </c>
      <c r="Z30">
        <v>8115222</v>
      </c>
    </row>
    <row r="31" spans="1:28" x14ac:dyDescent="0.25">
      <c r="A31" s="26" t="s">
        <v>38</v>
      </c>
      <c r="B31">
        <v>6915100</v>
      </c>
      <c r="C31">
        <v>6443900</v>
      </c>
      <c r="D31">
        <v>7008700</v>
      </c>
      <c r="E31">
        <v>6251100</v>
      </c>
      <c r="F31">
        <v>6208700</v>
      </c>
      <c r="G31">
        <v>6566800</v>
      </c>
      <c r="H31">
        <v>8667021</v>
      </c>
      <c r="I31">
        <v>8055860</v>
      </c>
      <c r="J31">
        <v>9844400</v>
      </c>
      <c r="K31">
        <v>853500</v>
      </c>
      <c r="L31">
        <f t="shared" si="0"/>
        <v>66815081</v>
      </c>
      <c r="M31">
        <v>7720700</v>
      </c>
      <c r="N31">
        <v>7809800</v>
      </c>
      <c r="O31">
        <v>6942800</v>
      </c>
      <c r="P31">
        <v>6475000</v>
      </c>
      <c r="Q31">
        <v>7347900</v>
      </c>
      <c r="R31">
        <v>7621800</v>
      </c>
      <c r="S31">
        <v>7631400</v>
      </c>
      <c r="T31">
        <v>7099300</v>
      </c>
      <c r="U31">
        <v>8417000</v>
      </c>
      <c r="V31">
        <v>8593200</v>
      </c>
      <c r="W31">
        <v>8552600</v>
      </c>
      <c r="X31">
        <v>9213200</v>
      </c>
      <c r="Y31">
        <f t="shared" si="1"/>
        <v>93424700</v>
      </c>
      <c r="Z31">
        <v>8013900</v>
      </c>
    </row>
    <row r="32" spans="1:28" x14ac:dyDescent="0.25">
      <c r="A32" s="26" t="s">
        <v>39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f t="shared" si="0"/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f t="shared" si="1"/>
        <v>0</v>
      </c>
      <c r="Z32">
        <v>0</v>
      </c>
    </row>
    <row r="33" spans="1:28" x14ac:dyDescent="0.25">
      <c r="A33" s="26" t="s">
        <v>40</v>
      </c>
      <c r="B33">
        <v>5288240</v>
      </c>
      <c r="C33">
        <v>564010</v>
      </c>
      <c r="D33">
        <v>3520700</v>
      </c>
      <c r="E33">
        <v>4618610</v>
      </c>
      <c r="F33">
        <v>4159973</v>
      </c>
      <c r="G33">
        <v>3342077</v>
      </c>
      <c r="H33">
        <v>4647140</v>
      </c>
      <c r="I33">
        <v>3367194</v>
      </c>
      <c r="J33">
        <v>2559409</v>
      </c>
      <c r="K33">
        <v>345826</v>
      </c>
      <c r="L33">
        <f t="shared" si="0"/>
        <v>32413179</v>
      </c>
      <c r="M33">
        <v>2940817</v>
      </c>
      <c r="N33">
        <v>1956734</v>
      </c>
      <c r="O33">
        <v>2066844</v>
      </c>
      <c r="P33">
        <v>2263473</v>
      </c>
      <c r="Q33">
        <v>1005190</v>
      </c>
      <c r="R33">
        <v>1375084</v>
      </c>
      <c r="S33">
        <v>1229700</v>
      </c>
      <c r="T33">
        <v>906089</v>
      </c>
      <c r="U33">
        <v>220357</v>
      </c>
      <c r="V33">
        <v>2508733</v>
      </c>
      <c r="W33">
        <v>297190</v>
      </c>
      <c r="X33">
        <v>169098</v>
      </c>
      <c r="Y33">
        <f t="shared" si="1"/>
        <v>16939309</v>
      </c>
      <c r="Z33">
        <v>101322</v>
      </c>
    </row>
    <row r="34" spans="1:28" x14ac:dyDescent="0.25">
      <c r="A34" s="26" t="s">
        <v>41</v>
      </c>
      <c r="B34">
        <f>B33/B30</f>
        <v>0.43352128240399923</v>
      </c>
      <c r="C34">
        <f t="shared" ref="C34:AB34" si="6">C33/C30</f>
        <v>4.6674462156702588E-2</v>
      </c>
      <c r="D34">
        <f t="shared" si="6"/>
        <v>0.33436853002070394</v>
      </c>
      <c r="E34">
        <f t="shared" si="6"/>
        <v>0.42490646024594952</v>
      </c>
      <c r="F34">
        <f t="shared" si="6"/>
        <v>0.40120592095054014</v>
      </c>
      <c r="G34">
        <f t="shared" si="6"/>
        <v>0.33728110662792565</v>
      </c>
      <c r="H34">
        <f t="shared" si="6"/>
        <v>0.34903738958842395</v>
      </c>
      <c r="I34">
        <f t="shared" si="6"/>
        <v>0.29477178344775401</v>
      </c>
      <c r="J34">
        <f t="shared" si="6"/>
        <v>0.20634056844957868</v>
      </c>
      <c r="K34">
        <f t="shared" si="6"/>
        <v>3.872923891456085E-2</v>
      </c>
      <c r="L34">
        <f t="shared" si="0"/>
        <v>2.8668367428061385</v>
      </c>
      <c r="M34">
        <f t="shared" si="6"/>
        <v>0.27583476160099918</v>
      </c>
      <c r="N34">
        <f t="shared" si="6"/>
        <v>0.20035091261649221</v>
      </c>
      <c r="O34">
        <f t="shared" si="6"/>
        <v>0.22940351472266829</v>
      </c>
      <c r="P34">
        <f t="shared" si="6"/>
        <v>0.25902385920286075</v>
      </c>
      <c r="Q34">
        <f t="shared" si="6"/>
        <v>0.12033750384588218</v>
      </c>
      <c r="R34">
        <f t="shared" si="6"/>
        <v>0.15284002772515462</v>
      </c>
      <c r="S34">
        <f t="shared" si="6"/>
        <v>0.13877509564275314</v>
      </c>
      <c r="T34">
        <f t="shared" si="6"/>
        <v>0.11318488083464776</v>
      </c>
      <c r="U34">
        <f t="shared" si="6"/>
        <v>2.5512086625573076E-2</v>
      </c>
      <c r="V34">
        <v>0.22597263017170072</v>
      </c>
      <c r="W34">
        <f t="shared" si="6"/>
        <v>3.3581587811688185E-2</v>
      </c>
      <c r="X34">
        <f t="shared" si="6"/>
        <v>1.8023089865617143E-2</v>
      </c>
      <c r="Y34">
        <f t="shared" si="1"/>
        <v>1.7928399506660373</v>
      </c>
      <c r="Z34">
        <f t="shared" si="6"/>
        <v>1.2485425537342047E-2</v>
      </c>
      <c r="AA34" t="e">
        <f t="shared" si="6"/>
        <v>#DIV/0!</v>
      </c>
      <c r="AB34" t="e">
        <f t="shared" si="6"/>
        <v>#DIV/0!</v>
      </c>
    </row>
    <row r="35" spans="1:28" x14ac:dyDescent="0.25">
      <c r="A35" s="26"/>
      <c r="L35">
        <f t="shared" si="0"/>
        <v>0</v>
      </c>
      <c r="Y35">
        <f t="shared" si="1"/>
        <v>0</v>
      </c>
    </row>
    <row r="36" spans="1:28" x14ac:dyDescent="0.25">
      <c r="A36" s="37" t="s">
        <v>15</v>
      </c>
      <c r="B36" s="38">
        <v>43800</v>
      </c>
      <c r="C36" s="38">
        <v>43831</v>
      </c>
      <c r="D36" s="38">
        <v>43862</v>
      </c>
      <c r="E36" s="38">
        <v>43891</v>
      </c>
      <c r="F36" s="38">
        <v>43922</v>
      </c>
      <c r="G36" s="38">
        <v>43952</v>
      </c>
      <c r="H36" s="38">
        <v>43983</v>
      </c>
      <c r="I36" s="38">
        <v>44013</v>
      </c>
      <c r="J36" s="38">
        <v>44044</v>
      </c>
      <c r="K36" s="38">
        <v>44075</v>
      </c>
      <c r="L36">
        <f t="shared" si="0"/>
        <v>439373</v>
      </c>
      <c r="M36" s="38">
        <v>44105</v>
      </c>
      <c r="N36" s="38">
        <v>44136</v>
      </c>
      <c r="O36" s="38">
        <v>44166</v>
      </c>
      <c r="P36" s="38">
        <v>44197</v>
      </c>
      <c r="Q36" s="38">
        <v>44228</v>
      </c>
      <c r="R36" s="38">
        <v>44256</v>
      </c>
      <c r="S36" s="38">
        <v>44287</v>
      </c>
      <c r="T36" s="38">
        <v>44317</v>
      </c>
      <c r="U36" s="38">
        <v>44348</v>
      </c>
      <c r="V36" s="38">
        <v>44378</v>
      </c>
      <c r="W36" s="38">
        <v>44409</v>
      </c>
      <c r="X36" s="38">
        <v>44440</v>
      </c>
      <c r="Y36">
        <f t="shared" si="1"/>
        <v>531267</v>
      </c>
      <c r="Z36" s="38">
        <v>44470</v>
      </c>
      <c r="AA36" s="38">
        <v>44501</v>
      </c>
      <c r="AB36" s="38">
        <v>44531</v>
      </c>
    </row>
    <row r="37" spans="1:28" x14ac:dyDescent="0.25">
      <c r="A37" s="26" t="s">
        <v>37</v>
      </c>
      <c r="B37">
        <v>2805000</v>
      </c>
      <c r="C37">
        <v>2803000</v>
      </c>
      <c r="D37">
        <v>2853000</v>
      </c>
      <c r="E37">
        <v>2905000</v>
      </c>
      <c r="F37">
        <v>2788000</v>
      </c>
      <c r="G37">
        <v>2848954</v>
      </c>
      <c r="H37">
        <v>3508698</v>
      </c>
      <c r="I37">
        <v>3041899</v>
      </c>
      <c r="J37">
        <v>3659835</v>
      </c>
      <c r="K37">
        <v>3396437</v>
      </c>
      <c r="L37">
        <f t="shared" si="0"/>
        <v>30609823</v>
      </c>
      <c r="M37">
        <v>3127728</v>
      </c>
      <c r="N37">
        <v>3315090</v>
      </c>
      <c r="O37">
        <v>3271075</v>
      </c>
      <c r="P37">
        <v>3100981</v>
      </c>
      <c r="Q37">
        <v>3242126</v>
      </c>
      <c r="R37">
        <v>3852701</v>
      </c>
      <c r="S37">
        <v>3465269</v>
      </c>
      <c r="T37">
        <v>3016571</v>
      </c>
      <c r="U37">
        <v>3099802</v>
      </c>
      <c r="V37">
        <v>3007462</v>
      </c>
      <c r="W37">
        <v>3029885</v>
      </c>
      <c r="X37">
        <v>2898245</v>
      </c>
      <c r="Y37">
        <f t="shared" si="1"/>
        <v>38426935</v>
      </c>
      <c r="Z37">
        <v>2252850</v>
      </c>
    </row>
    <row r="38" spans="1:28" x14ac:dyDescent="0.25">
      <c r="A38" s="26" t="s">
        <v>38</v>
      </c>
      <c r="B38">
        <v>2555700</v>
      </c>
      <c r="C38">
        <v>2382700</v>
      </c>
      <c r="D38">
        <v>2375400</v>
      </c>
      <c r="E38">
        <v>2892600</v>
      </c>
      <c r="F38">
        <v>2226300</v>
      </c>
      <c r="G38">
        <v>2451400</v>
      </c>
      <c r="H38">
        <v>3118625</v>
      </c>
      <c r="I38">
        <v>2668753</v>
      </c>
      <c r="J38">
        <v>3100100</v>
      </c>
      <c r="K38">
        <v>2909800</v>
      </c>
      <c r="L38">
        <f t="shared" si="0"/>
        <v>26681378</v>
      </c>
      <c r="M38">
        <v>2748100</v>
      </c>
      <c r="N38">
        <v>2866600</v>
      </c>
      <c r="O38">
        <v>2706600</v>
      </c>
      <c r="P38">
        <v>2475700</v>
      </c>
      <c r="Q38">
        <v>2630800</v>
      </c>
      <c r="R38">
        <v>3039500</v>
      </c>
      <c r="S38">
        <v>2721000</v>
      </c>
      <c r="T38">
        <v>2359700</v>
      </c>
      <c r="U38">
        <v>2501900</v>
      </c>
      <c r="V38">
        <v>2470700</v>
      </c>
      <c r="W38">
        <v>2640400</v>
      </c>
      <c r="X38">
        <v>2291200</v>
      </c>
      <c r="Y38">
        <f t="shared" si="1"/>
        <v>31452200</v>
      </c>
      <c r="Z38">
        <v>2191400</v>
      </c>
    </row>
    <row r="39" spans="1:28" x14ac:dyDescent="0.25">
      <c r="A39" s="26" t="s">
        <v>39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f t="shared" si="0"/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f t="shared" si="1"/>
        <v>0</v>
      </c>
      <c r="Z39">
        <v>0</v>
      </c>
    </row>
    <row r="40" spans="1:28" x14ac:dyDescent="0.25">
      <c r="A40" s="26" t="s">
        <v>40</v>
      </c>
      <c r="B40">
        <v>249300</v>
      </c>
      <c r="C40">
        <v>420300</v>
      </c>
      <c r="D40">
        <v>477600</v>
      </c>
      <c r="E40">
        <v>12400</v>
      </c>
      <c r="F40">
        <v>561700</v>
      </c>
      <c r="G40">
        <v>397554</v>
      </c>
      <c r="H40">
        <v>390073</v>
      </c>
      <c r="I40">
        <v>373146</v>
      </c>
      <c r="J40">
        <v>559735</v>
      </c>
      <c r="K40">
        <v>486637</v>
      </c>
      <c r="L40">
        <f t="shared" si="0"/>
        <v>3928445</v>
      </c>
      <c r="M40">
        <v>379628</v>
      </c>
      <c r="N40">
        <v>448490</v>
      </c>
      <c r="O40">
        <v>564475</v>
      </c>
      <c r="P40">
        <v>625281</v>
      </c>
      <c r="Q40">
        <v>611326</v>
      </c>
      <c r="R40">
        <v>813201</v>
      </c>
      <c r="S40">
        <v>744269</v>
      </c>
      <c r="T40">
        <v>656871</v>
      </c>
      <c r="U40">
        <v>597902</v>
      </c>
      <c r="V40">
        <v>536762</v>
      </c>
      <c r="W40">
        <v>389485</v>
      </c>
      <c r="X40">
        <v>607045</v>
      </c>
      <c r="Y40">
        <f t="shared" si="1"/>
        <v>6974735</v>
      </c>
      <c r="Z40">
        <v>61450</v>
      </c>
    </row>
    <row r="41" spans="1:28" x14ac:dyDescent="0.25">
      <c r="A41" s="26" t="s">
        <v>41</v>
      </c>
      <c r="B41">
        <f>B40/B37</f>
        <v>8.8877005347593588E-2</v>
      </c>
      <c r="C41">
        <f t="shared" ref="C41:AB41" si="7">C40/C37</f>
        <v>0.14994648590795576</v>
      </c>
      <c r="D41">
        <f>D40/D37</f>
        <v>0.16740273396424815</v>
      </c>
      <c r="E41">
        <f t="shared" si="7"/>
        <v>4.2685025817555938E-3</v>
      </c>
      <c r="F41">
        <f t="shared" si="7"/>
        <v>0.20147058823529412</v>
      </c>
      <c r="G41">
        <f t="shared" si="7"/>
        <v>0.13954384661879413</v>
      </c>
      <c r="H41">
        <f t="shared" si="7"/>
        <v>0.1111731474182161</v>
      </c>
      <c r="I41">
        <f t="shared" si="7"/>
        <v>0.12266876710896712</v>
      </c>
      <c r="J41">
        <f t="shared" si="7"/>
        <v>0.15293995494332394</v>
      </c>
      <c r="K41">
        <f t="shared" si="7"/>
        <v>0.14327867703714217</v>
      </c>
      <c r="L41">
        <f t="shared" si="0"/>
        <v>1.2815697091632907</v>
      </c>
      <c r="M41">
        <f t="shared" si="7"/>
        <v>0.12137500447609255</v>
      </c>
      <c r="N41">
        <f t="shared" si="7"/>
        <v>0.13528742809395825</v>
      </c>
      <c r="O41">
        <f t="shared" si="7"/>
        <v>0.17256559387968787</v>
      </c>
      <c r="P41">
        <f t="shared" si="7"/>
        <v>0.20163973916641217</v>
      </c>
      <c r="Q41">
        <f t="shared" si="7"/>
        <v>0.18855713812479835</v>
      </c>
      <c r="R41">
        <f t="shared" si="7"/>
        <v>0.21107295894490644</v>
      </c>
      <c r="S41">
        <f t="shared" si="7"/>
        <v>0.21477957411098533</v>
      </c>
      <c r="T41">
        <f t="shared" si="7"/>
        <v>0.2177541983928109</v>
      </c>
      <c r="U41">
        <f t="shared" si="7"/>
        <v>0.19288393258666198</v>
      </c>
      <c r="V41">
        <f t="shared" si="7"/>
        <v>0.17847673553315055</v>
      </c>
      <c r="W41">
        <f t="shared" si="7"/>
        <v>0.12854778316668786</v>
      </c>
      <c r="X41">
        <f t="shared" si="7"/>
        <v>0.20945261701477963</v>
      </c>
      <c r="Y41">
        <f t="shared" si="1"/>
        <v>2.1723927034909316</v>
      </c>
      <c r="Z41">
        <f t="shared" si="7"/>
        <v>2.7276560800763478E-2</v>
      </c>
      <c r="AA41" t="e">
        <f t="shared" si="7"/>
        <v>#DIV/0!</v>
      </c>
      <c r="AB41" t="e">
        <f t="shared" si="7"/>
        <v>#DIV/0!</v>
      </c>
    </row>
    <row r="43" spans="1:28" x14ac:dyDescent="0.25">
      <c r="B43" t="s">
        <v>36</v>
      </c>
      <c r="C43" t="s">
        <v>3</v>
      </c>
    </row>
    <row r="44" spans="1:28" x14ac:dyDescent="0.25">
      <c r="A44" s="26" t="s">
        <v>35</v>
      </c>
      <c r="B44" s="39">
        <f>L5/L2</f>
        <v>0.22501670387786032</v>
      </c>
      <c r="C44" s="39">
        <f>Y5/Y2</f>
        <v>0.18566639335037294</v>
      </c>
      <c r="D44" s="39"/>
      <c r="E44" s="39">
        <f>B6</f>
        <v>0.29747495399713758</v>
      </c>
    </row>
    <row r="45" spans="1:28" x14ac:dyDescent="0.25">
      <c r="A45" s="26" t="s">
        <v>14</v>
      </c>
      <c r="B45" s="39">
        <f>L12/L9</f>
        <v>0.14894976514049063</v>
      </c>
      <c r="C45" s="39">
        <f>Y12/Y9</f>
        <v>5.7362235752386116E-2</v>
      </c>
      <c r="D45" s="39"/>
      <c r="E45" s="39">
        <f>B13</f>
        <v>0.26770981507823616</v>
      </c>
    </row>
    <row r="46" spans="1:28" x14ac:dyDescent="0.25">
      <c r="A46" s="26" t="s">
        <v>19</v>
      </c>
      <c r="B46" s="39">
        <f>L19/L16</f>
        <v>0.45865964268854625</v>
      </c>
      <c r="C46" s="39">
        <f>Y19/Y16</f>
        <v>0.45002224257865164</v>
      </c>
      <c r="D46" s="39"/>
      <c r="E46" s="39">
        <f>B20</f>
        <v>0.44188286163522011</v>
      </c>
    </row>
    <row r="47" spans="1:28" x14ac:dyDescent="0.25">
      <c r="A47" s="26" t="s">
        <v>16</v>
      </c>
      <c r="B47" s="39">
        <f>L26/L23</f>
        <v>0.10573862724055054</v>
      </c>
      <c r="C47" s="39">
        <f>Y26/Y23</f>
        <v>0.14007099915462567</v>
      </c>
      <c r="D47" s="39"/>
      <c r="E47" s="39">
        <f>B27</f>
        <v>3.0947775628626692E-3</v>
      </c>
    </row>
    <row r="48" spans="1:28" x14ac:dyDescent="0.25">
      <c r="A48" s="26" t="s">
        <v>17</v>
      </c>
      <c r="B48" s="39">
        <f>L33/L30</f>
        <v>0.28932779704159434</v>
      </c>
      <c r="C48" s="39">
        <f>Y33/Y30</f>
        <v>0.15348580713482418</v>
      </c>
      <c r="D48" s="39"/>
      <c r="E48" s="39">
        <f>B34</f>
        <v>0.43352128240399923</v>
      </c>
    </row>
    <row r="49" spans="1:5" x14ac:dyDescent="0.25">
      <c r="A49" s="26" t="s">
        <v>15</v>
      </c>
      <c r="B49" s="39">
        <f>L40/L37</f>
        <v>0.12833935694433776</v>
      </c>
      <c r="C49" s="39">
        <f>Y40/Y37</f>
        <v>0.18150640950156446</v>
      </c>
      <c r="D49" s="39"/>
      <c r="E49" s="39">
        <f>B41</f>
        <v>8.8877005347593588E-2</v>
      </c>
    </row>
    <row r="50" spans="1:5" x14ac:dyDescent="0.25">
      <c r="A50" s="26" t="s">
        <v>11</v>
      </c>
      <c r="B50">
        <f>(L5+L12+L19+L26+L33+L40)/(L2+L9+L16+L23+L30+L37)</f>
        <v>0.26707346292943807</v>
      </c>
      <c r="C50">
        <f>(Y5+Y12+Y19+Y26+Y33+Y40)/(Y2+Y9+Y16+Y23+Y30+Y37)</f>
        <v>0.20745216063914809</v>
      </c>
      <c r="E50">
        <f>(B5+B12+B19+B26+B33+B40)/(B2+B9+B16+B23+B30+B37)</f>
        <v>0.34652826795867236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Spending</vt:lpstr>
      <vt:lpstr>FunctionBreakdown</vt:lpstr>
      <vt:lpstr>WaterLossInformation</vt:lpstr>
    </vt:vector>
  </TitlesOfParts>
  <Company>Stoll Keenon Ogden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Stoll Keenon Ogden</dc:creator>
  <cp:lastModifiedBy>Stoll Keenon Ogden</cp:lastModifiedBy>
  <dcterms:created xsi:type="dcterms:W3CDTF">2022-07-12T21:53:18Z</dcterms:created>
  <dcterms:modified xsi:type="dcterms:W3CDTF">2022-07-18T19:48:28Z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