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AG 1st Set Data Requests (157)/"/>
    </mc:Choice>
  </mc:AlternateContent>
  <xr:revisionPtr revIDLastSave="0" documentId="13_ncr:1_{609CF41E-24D3-487A-B6A8-ECAE31FB4538}" xr6:coauthVersionLast="41" xr6:coauthVersionMax="41" xr10:uidLastSave="{00000000-0000-0000-0000-000000000000}"/>
  <bookViews>
    <workbookView xWindow="-108" yWindow="-108" windowWidth="23256" windowHeight="12576" activeTab="1" xr2:uid="{00000000-000D-0000-FFFF-FFFF00000000}"/>
  </bookViews>
  <sheets>
    <sheet name="Capital Structure 2009 - 2018" sheetId="1" r:id="rId1"/>
    <sheet name="Components of Common Equity" sheetId="5" r:id="rId2"/>
  </sheets>
  <definedNames>
    <definedName name="_xlnm.Print_Area" localSheetId="0">'Capital Structure 2009 - 2018'!$A$1:$N$41</definedName>
    <definedName name="_xlnm.Print_Area" localSheetId="1">'Components of Common Equity'!$A$1:$E$30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1" i="1" l="1"/>
  <c r="N30" i="1" s="1"/>
  <c r="K31" i="1"/>
  <c r="L30" i="1" s="1"/>
  <c r="I31" i="1"/>
  <c r="G31" i="1"/>
  <c r="H30" i="1" s="1"/>
  <c r="E31" i="1"/>
  <c r="F30" i="1" s="1"/>
  <c r="C31" i="1"/>
  <c r="D30" i="1" s="1"/>
  <c r="K18" i="1"/>
  <c r="L17" i="1" s="1"/>
  <c r="I18" i="1"/>
  <c r="J17" i="1" s="1"/>
  <c r="G18" i="1"/>
  <c r="H17" i="1" s="1"/>
  <c r="E18" i="1"/>
  <c r="F17" i="1" s="1"/>
  <c r="C18" i="1"/>
  <c r="J30" i="1"/>
  <c r="N29" i="1" l="1"/>
  <c r="L29" i="1"/>
  <c r="C24" i="5"/>
  <c r="C23" i="5"/>
  <c r="C22" i="5"/>
  <c r="C21" i="5"/>
  <c r="C20" i="5"/>
  <c r="C19" i="5"/>
  <c r="C18" i="5"/>
  <c r="C17" i="5"/>
  <c r="C16" i="5"/>
  <c r="C15" i="5"/>
  <c r="C14" i="5"/>
  <c r="A6" i="5"/>
  <c r="A5" i="5"/>
  <c r="E11" i="1" l="1"/>
  <c r="G11" i="1" s="1"/>
  <c r="I11" i="1" s="1"/>
  <c r="K11" i="1" s="1"/>
  <c r="C24" i="1" s="1"/>
  <c r="E24" i="1" s="1"/>
  <c r="G24" i="1" s="1"/>
  <c r="I24" i="1" s="1"/>
  <c r="K24" i="1" s="1"/>
  <c r="J29" i="1" l="1"/>
  <c r="H29" i="1"/>
  <c r="F29" i="1"/>
  <c r="D29" i="1"/>
  <c r="L16" i="1"/>
  <c r="J16" i="1"/>
  <c r="H16" i="1"/>
  <c r="D17" i="1" l="1"/>
  <c r="D16" i="1"/>
  <c r="J28" i="1"/>
  <c r="J26" i="1"/>
  <c r="F15" i="1"/>
  <c r="F16" i="1"/>
  <c r="H27" i="1"/>
  <c r="H28" i="1"/>
  <c r="H26" i="1"/>
  <c r="H15" i="1"/>
  <c r="N26" i="1"/>
  <c r="N28" i="1"/>
  <c r="N27" i="1"/>
  <c r="F13" i="1"/>
  <c r="H14" i="1"/>
  <c r="H13" i="1"/>
  <c r="J14" i="1"/>
  <c r="D28" i="1"/>
  <c r="D26" i="1"/>
  <c r="F26" i="1"/>
  <c r="F27" i="1"/>
  <c r="F28" i="1"/>
  <c r="J13" i="1"/>
  <c r="L13" i="1"/>
  <c r="J15" i="1"/>
  <c r="D13" i="1"/>
  <c r="L26" i="1"/>
  <c r="L28" i="1"/>
  <c r="F14" i="1"/>
  <c r="D15" i="1"/>
  <c r="L15" i="1"/>
  <c r="J27" i="1"/>
  <c r="D14" i="1"/>
  <c r="L14" i="1"/>
  <c r="D27" i="1"/>
  <c r="L27" i="1"/>
  <c r="D18" i="1" l="1"/>
  <c r="H31" i="1"/>
  <c r="H18" i="1"/>
  <c r="J18" i="1"/>
  <c r="L18" i="1"/>
  <c r="F18" i="1"/>
  <c r="F31" i="1"/>
  <c r="J31" i="1"/>
  <c r="L31" i="1"/>
  <c r="D31" i="1"/>
  <c r="N31" i="1"/>
</calcChain>
</file>

<file path=xl/sharedStrings.xml><?xml version="1.0" encoding="utf-8"?>
<sst xmlns="http://schemas.openxmlformats.org/spreadsheetml/2006/main" count="76" uniqueCount="40">
  <si>
    <t>Duke Energy Kentucky, Inc.</t>
  </si>
  <si>
    <t>12 Months Ended December</t>
  </si>
  <si>
    <t>Dollars In Thousands</t>
  </si>
  <si>
    <t>Line No.</t>
  </si>
  <si>
    <t>Type of Capital</t>
  </si>
  <si>
    <t>Amount</t>
  </si>
  <si>
    <t>Ratio</t>
  </si>
  <si>
    <t>1.</t>
  </si>
  <si>
    <r>
      <t xml:space="preserve">Long Term Debt </t>
    </r>
    <r>
      <rPr>
        <vertAlign val="superscript"/>
        <sz val="10"/>
        <rFont val="Arial"/>
        <family val="2"/>
      </rPr>
      <t>1</t>
    </r>
  </si>
  <si>
    <t>2.</t>
  </si>
  <si>
    <t>Short-Term Debt</t>
  </si>
  <si>
    <t>3.</t>
  </si>
  <si>
    <t>Preferred &amp; Preference Stock</t>
  </si>
  <si>
    <t>4.</t>
  </si>
  <si>
    <t>5.</t>
  </si>
  <si>
    <t>Total Capitalization</t>
  </si>
  <si>
    <t>(1) Includes current portion of Long Term Debt</t>
  </si>
  <si>
    <t xml:space="preserve">Total  </t>
  </si>
  <si>
    <t>Line</t>
  </si>
  <si>
    <t>Common</t>
  </si>
  <si>
    <t xml:space="preserve">Retained   </t>
  </si>
  <si>
    <t>No.</t>
  </si>
  <si>
    <t>Item</t>
  </si>
  <si>
    <r>
      <t xml:space="preserve">Stock </t>
    </r>
    <r>
      <rPr>
        <b/>
        <u/>
        <vertAlign val="superscript"/>
        <sz val="10"/>
        <rFont val="Arial MT"/>
      </rPr>
      <t>2</t>
    </r>
  </si>
  <si>
    <t xml:space="preserve">Earnings </t>
  </si>
  <si>
    <t>Equity</t>
  </si>
  <si>
    <t>(a)</t>
  </si>
  <si>
    <t>(f)</t>
  </si>
  <si>
    <t>(g)</t>
  </si>
  <si>
    <t>(h)</t>
  </si>
  <si>
    <t>(2) Includes Common Stock, Additional Paid in Capital and Other Comprehensive Income</t>
  </si>
  <si>
    <r>
      <t xml:space="preserve">Long Term Debt </t>
    </r>
    <r>
      <rPr>
        <vertAlign val="superscript"/>
        <sz val="10"/>
        <rFont val="Arial"/>
        <family val="2"/>
      </rPr>
      <t>1,3</t>
    </r>
  </si>
  <si>
    <t>(3) 2014 and forward amounts include the unamortized debt expense amounts, in accordance with updated GAAP guidance</t>
  </si>
  <si>
    <t>Case No. 2019-00271</t>
  </si>
  <si>
    <t xml:space="preserve"> Capital Structure</t>
  </si>
  <si>
    <t>Components of Common Equity</t>
  </si>
  <si>
    <t>6.</t>
  </si>
  <si>
    <r>
      <t xml:space="preserve">Common Stock </t>
    </r>
    <r>
      <rPr>
        <vertAlign val="superscript"/>
        <sz val="10"/>
        <rFont val="Arial"/>
        <family val="2"/>
      </rPr>
      <t>2</t>
    </r>
  </si>
  <si>
    <t>Retained Earnings</t>
  </si>
  <si>
    <t>(2) Includes Common Stock, Additional Paid in Capital, and Other Comprehensive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</si>
</sst>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[$-409]mmmm\ d\,\ yyyy;@"/>
  </numFmts>
  <fonts count="13">
    <font>
      <sz val="11"/>
      <color theme="1"/>
      <name val="Calibri"/>
      <family val="2"/>
      <scheme val="minor"/>
    </font>
    <font>
      <sz val="12"/>
      <name val="Arial MT"/>
    </font>
    <font>
      <sz val="10"/>
      <name val="Arial MT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9"/>
      <name val="Arial MT"/>
    </font>
    <font>
      <b/>
      <sz val="10"/>
      <name val="Arial MT"/>
    </font>
    <font>
      <b/>
      <u/>
      <sz val="10"/>
      <name val="Arial MT"/>
    </font>
    <font>
      <b/>
      <u/>
      <vertAlign val="superscript"/>
      <sz val="10"/>
      <name val="Arial MT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7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80">
    <xf numFmtId="0" fontId="0" fillId="0" borderId="0" xfId="0"/>
    <xf numFmtId="37" fontId="2" fillId="0" borderId="6" xfId="1" applyFont="1" applyBorder="1"/>
    <xf numFmtId="37" fontId="2" fillId="0" borderId="0" xfId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7" fontId="2" fillId="0" borderId="10" xfId="1" applyFont="1" applyBorder="1"/>
    <xf numFmtId="37" fontId="2" fillId="0" borderId="2" xfId="1" applyFont="1" applyBorder="1"/>
    <xf numFmtId="37" fontId="9" fillId="0" borderId="11" xfId="1" applyFont="1" applyBorder="1" applyAlignment="1">
      <alignment horizontal="center"/>
    </xf>
    <xf numFmtId="37" fontId="9" fillId="0" borderId="12" xfId="1" applyFont="1" applyBorder="1" applyAlignment="1">
      <alignment horizontal="center"/>
    </xf>
    <xf numFmtId="37" fontId="9" fillId="0" borderId="13" xfId="1" applyFont="1" applyBorder="1" applyAlignment="1">
      <alignment horizontal="center"/>
    </xf>
    <xf numFmtId="37" fontId="9" fillId="0" borderId="14" xfId="1" applyFont="1" applyBorder="1" applyAlignment="1">
      <alignment horizontal="center"/>
    </xf>
    <xf numFmtId="37" fontId="10" fillId="0" borderId="12" xfId="1" applyFont="1" applyBorder="1" applyAlignment="1">
      <alignment horizontal="center"/>
    </xf>
    <xf numFmtId="37" fontId="10" fillId="0" borderId="13" xfId="1" applyFont="1" applyBorder="1" applyAlignment="1">
      <alignment horizontal="center"/>
    </xf>
    <xf numFmtId="37" fontId="10" fillId="0" borderId="14" xfId="1" applyFont="1" applyBorder="1" applyAlignment="1">
      <alignment horizontal="center"/>
    </xf>
    <xf numFmtId="37" fontId="9" fillId="0" borderId="15" xfId="1" applyFont="1" applyBorder="1" applyAlignment="1">
      <alignment horizontal="center"/>
    </xf>
    <xf numFmtId="37" fontId="9" fillId="0" borderId="16" xfId="1" applyFont="1" applyBorder="1" applyAlignment="1">
      <alignment horizontal="center"/>
    </xf>
    <xf numFmtId="37" fontId="9" fillId="0" borderId="17" xfId="1" applyFont="1" applyBorder="1" applyAlignment="1">
      <alignment horizontal="center"/>
    </xf>
    <xf numFmtId="0" fontId="3" fillId="0" borderId="0" xfId="3" applyFont="1"/>
    <xf numFmtId="37" fontId="2" fillId="0" borderId="0" xfId="1" applyFont="1" applyAlignment="1"/>
    <xf numFmtId="0" fontId="4" fillId="0" borderId="8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3" fillId="0" borderId="21" xfId="0" applyFont="1" applyBorder="1" applyAlignment="1">
      <alignment horizontal="centerContinuous"/>
    </xf>
    <xf numFmtId="0" fontId="3" fillId="0" borderId="20" xfId="0" applyFont="1" applyBorder="1" applyAlignment="1">
      <alignment horizontal="centerContinuous"/>
    </xf>
    <xf numFmtId="0" fontId="3" fillId="0" borderId="22" xfId="0" applyFont="1" applyBorder="1" applyAlignment="1">
      <alignment horizontal="centerContinuous"/>
    </xf>
    <xf numFmtId="0" fontId="12" fillId="0" borderId="0" xfId="0" applyFont="1"/>
    <xf numFmtId="0" fontId="12" fillId="0" borderId="0" xfId="0" applyFont="1" applyBorder="1"/>
    <xf numFmtId="42" fontId="12" fillId="0" borderId="1" xfId="0" applyNumberFormat="1" applyFont="1" applyBorder="1"/>
    <xf numFmtId="41" fontId="12" fillId="0" borderId="1" xfId="0" applyNumberFormat="1" applyFont="1" applyBorder="1"/>
    <xf numFmtId="41" fontId="12" fillId="0" borderId="0" xfId="0" applyNumberFormat="1" applyFont="1"/>
    <xf numFmtId="10" fontId="12" fillId="0" borderId="0" xfId="0" applyNumberFormat="1" applyFont="1" applyFill="1" applyBorder="1"/>
    <xf numFmtId="0" fontId="12" fillId="0" borderId="0" xfId="0" applyFont="1" applyFill="1"/>
    <xf numFmtId="37" fontId="2" fillId="0" borderId="0" xfId="1" applyFont="1" applyFill="1"/>
    <xf numFmtId="0" fontId="12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12" fillId="0" borderId="0" xfId="0" applyFont="1" applyFill="1" applyBorder="1"/>
    <xf numFmtId="0" fontId="6" fillId="0" borderId="3" xfId="0" applyFont="1" applyFill="1" applyBorder="1" applyAlignment="1">
      <alignment horizontal="centerContinuous" vertical="center" wrapText="1"/>
    </xf>
    <xf numFmtId="0" fontId="6" fillId="0" borderId="4" xfId="0" applyFont="1" applyFill="1" applyBorder="1" applyAlignment="1">
      <alignment horizontal="centerContinuous" vertical="center" wrapText="1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12" fillId="0" borderId="1" xfId="0" quotePrefix="1" applyFont="1" applyFill="1" applyBorder="1" applyAlignment="1">
      <alignment horizontal="center"/>
    </xf>
    <xf numFmtId="0" fontId="3" fillId="0" borderId="1" xfId="0" applyFont="1" applyFill="1" applyBorder="1"/>
    <xf numFmtId="42" fontId="12" fillId="0" borderId="1" xfId="0" applyNumberFormat="1" applyFont="1" applyFill="1" applyBorder="1"/>
    <xf numFmtId="164" fontId="12" fillId="0" borderId="1" xfId="0" applyNumberFormat="1" applyFont="1" applyFill="1" applyBorder="1"/>
    <xf numFmtId="42" fontId="12" fillId="0" borderId="0" xfId="0" applyNumberFormat="1" applyFont="1" applyFill="1" applyBorder="1"/>
    <xf numFmtId="9" fontId="12" fillId="0" borderId="0" xfId="0" applyNumberFormat="1" applyFont="1" applyFill="1" applyBorder="1"/>
    <xf numFmtId="0" fontId="12" fillId="0" borderId="1" xfId="0" applyFont="1" applyFill="1" applyBorder="1"/>
    <xf numFmtId="41" fontId="12" fillId="0" borderId="0" xfId="0" applyNumberFormat="1" applyFont="1" applyFill="1" applyBorder="1"/>
    <xf numFmtId="41" fontId="12" fillId="0" borderId="0" xfId="0" applyNumberFormat="1" applyFont="1" applyFill="1"/>
    <xf numFmtId="9" fontId="12" fillId="0" borderId="0" xfId="0" applyNumberFormat="1" applyFont="1" applyFill="1"/>
    <xf numFmtId="42" fontId="12" fillId="0" borderId="0" xfId="0" applyNumberFormat="1" applyFont="1" applyFill="1"/>
    <xf numFmtId="17" fontId="6" fillId="0" borderId="3" xfId="0" applyNumberFormat="1" applyFont="1" applyFill="1" applyBorder="1" applyAlignment="1">
      <alignment horizontal="centerContinuous" vertical="center" wrapText="1"/>
    </xf>
    <xf numFmtId="17" fontId="6" fillId="0" borderId="4" xfId="0" applyNumberFormat="1" applyFont="1" applyFill="1" applyBorder="1" applyAlignment="1">
      <alignment horizontal="centerContinuous" vertical="center" wrapText="1"/>
    </xf>
    <xf numFmtId="0" fontId="3" fillId="0" borderId="0" xfId="0" applyFont="1" applyFill="1" applyAlignment="1">
      <alignment horizontal="right"/>
    </xf>
    <xf numFmtId="37" fontId="8" fillId="0" borderId="0" xfId="1" applyFont="1" applyFill="1" applyAlignment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 applyAlignment="1">
      <alignment horizontal="right"/>
    </xf>
    <xf numFmtId="0" fontId="12" fillId="0" borderId="8" xfId="0" applyFont="1" applyBorder="1"/>
    <xf numFmtId="0" fontId="12" fillId="0" borderId="9" xfId="0" applyFont="1" applyBorder="1" applyAlignment="1">
      <alignment horizontal="right"/>
    </xf>
    <xf numFmtId="0" fontId="12" fillId="0" borderId="18" xfId="0" applyFont="1" applyBorder="1" applyAlignment="1">
      <alignment horizontal="center"/>
    </xf>
    <xf numFmtId="165" fontId="12" fillId="0" borderId="1" xfId="0" applyNumberFormat="1" applyFont="1" applyBorder="1"/>
    <xf numFmtId="42" fontId="12" fillId="0" borderId="19" xfId="0" applyNumberFormat="1" applyFont="1" applyFill="1" applyBorder="1"/>
    <xf numFmtId="41" fontId="12" fillId="0" borderId="1" xfId="0" applyNumberFormat="1" applyFont="1" applyFill="1" applyBorder="1"/>
    <xf numFmtId="41" fontId="12" fillId="0" borderId="19" xfId="0" applyNumberFormat="1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" fontId="6" fillId="0" borderId="0" xfId="0" applyNumberFormat="1" applyFont="1" applyFill="1" applyBorder="1" applyAlignment="1">
      <alignment horizontal="center" vertical="center" wrapText="1"/>
    </xf>
  </cellXfs>
  <cellStyles count="5">
    <cellStyle name="Comma 2" xfId="4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  <cellStyle name="Percent 2" xfId="2" xr:uid="{00000000-0005-0000-0000-000004000000}"/>
  </cellStyles>
  <dxfs count="0"/>
  <tableStyles count="0" defaultTableStyle="TableStyleMedium9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9"/>
  <sheetViews>
    <sheetView view="pageLayout" topLeftCell="A7" zoomScale="90" zoomScaleNormal="100" zoomScalePageLayoutView="90" workbookViewId="0">
      <selection activeCell="S2" sqref="S2"/>
    </sheetView>
  </sheetViews>
  <sheetFormatPr defaultColWidth="9.21875" defaultRowHeight="14.4"/>
  <cols>
    <col min="1" max="1" width="7.77734375" style="35" customWidth="1"/>
    <col min="2" max="2" width="28" style="35" customWidth="1"/>
    <col min="3" max="3" width="12.77734375" style="35" customWidth="1"/>
    <col min="4" max="4" width="9.21875" style="35"/>
    <col min="5" max="5" width="12.77734375" style="35" customWidth="1"/>
    <col min="6" max="6" width="9.21875" style="35"/>
    <col min="7" max="7" width="12.77734375" style="35" customWidth="1"/>
    <col min="8" max="8" width="9.21875" style="35"/>
    <col min="9" max="9" width="12.77734375" style="35" customWidth="1"/>
    <col min="10" max="10" width="9.21875" style="35"/>
    <col min="11" max="11" width="12.77734375" style="35" customWidth="1"/>
    <col min="12" max="12" width="9.21875" style="35"/>
    <col min="13" max="13" width="12.77734375" style="35" customWidth="1"/>
    <col min="14" max="14" width="9.21875" style="35" customWidth="1"/>
    <col min="15" max="15" width="12.77734375" style="35" customWidth="1"/>
    <col min="16" max="16" width="9.21875" style="35"/>
    <col min="17" max="17" width="12.77734375" style="35" customWidth="1"/>
    <col min="18" max="18" width="9.21875" style="35"/>
    <col min="19" max="19" width="12.77734375" style="35" customWidth="1"/>
    <col min="20" max="20" width="9.21875" style="35"/>
    <col min="21" max="21" width="12.77734375" style="35" customWidth="1"/>
    <col min="22" max="22" width="9.21875" style="35"/>
    <col min="23" max="23" width="12.77734375" style="35" customWidth="1"/>
    <col min="24" max="16384" width="9.21875" style="35"/>
  </cols>
  <sheetData>
    <row r="1" spans="1:26">
      <c r="M1" s="36"/>
      <c r="N1" s="37"/>
    </row>
    <row r="2" spans="1:26">
      <c r="M2" s="36"/>
      <c r="N2" s="37"/>
    </row>
    <row r="3" spans="1:26">
      <c r="M3" s="38"/>
      <c r="N3" s="37"/>
    </row>
    <row r="4" spans="1:26">
      <c r="M4" s="38"/>
      <c r="N4" s="37"/>
    </row>
    <row r="5" spans="1:26" ht="20.25" customHeight="1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26" ht="15.75" customHeight="1">
      <c r="A6" s="40" t="s">
        <v>33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26" ht="15.75" customHeight="1">
      <c r="A7" s="40" t="s">
        <v>34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26" ht="15.75" customHeight="1">
      <c r="A8" s="40" t="s">
        <v>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26">
      <c r="A9" s="41" t="s">
        <v>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26"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>
      <c r="A11" s="75" t="s">
        <v>3</v>
      </c>
      <c r="B11" s="75" t="s">
        <v>4</v>
      </c>
      <c r="C11" s="43">
        <v>2018</v>
      </c>
      <c r="D11" s="44"/>
      <c r="E11" s="43">
        <f>C11-1</f>
        <v>2017</v>
      </c>
      <c r="F11" s="44"/>
      <c r="G11" s="43">
        <f>E11-1</f>
        <v>2016</v>
      </c>
      <c r="H11" s="44"/>
      <c r="I11" s="43">
        <f>G11-1</f>
        <v>2015</v>
      </c>
      <c r="J11" s="44"/>
      <c r="K11" s="43">
        <f>I11-1</f>
        <v>2014</v>
      </c>
      <c r="L11" s="44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9"/>
      <c r="X11" s="76"/>
      <c r="Y11" s="76"/>
      <c r="Z11" s="76"/>
    </row>
    <row r="12" spans="1:26">
      <c r="A12" s="77"/>
      <c r="B12" s="77"/>
      <c r="C12" s="45" t="s">
        <v>5</v>
      </c>
      <c r="D12" s="45" t="s">
        <v>6</v>
      </c>
      <c r="E12" s="45" t="s">
        <v>5</v>
      </c>
      <c r="F12" s="45" t="s">
        <v>6</v>
      </c>
      <c r="G12" s="45" t="s">
        <v>5</v>
      </c>
      <c r="H12" s="45" t="s">
        <v>6</v>
      </c>
      <c r="I12" s="45" t="s">
        <v>5</v>
      </c>
      <c r="J12" s="45" t="s">
        <v>6</v>
      </c>
      <c r="K12" s="46" t="s">
        <v>5</v>
      </c>
      <c r="L12" s="46" t="s">
        <v>6</v>
      </c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8"/>
      <c r="Z12" s="49"/>
    </row>
    <row r="13" spans="1:26" ht="16.2">
      <c r="A13" s="50" t="s">
        <v>7</v>
      </c>
      <c r="B13" s="51" t="s">
        <v>31</v>
      </c>
      <c r="C13" s="52">
        <v>550111</v>
      </c>
      <c r="D13" s="53">
        <f>ROUND(C13/$C$18,3)</f>
        <v>0.48</v>
      </c>
      <c r="E13" s="52">
        <v>451180</v>
      </c>
      <c r="F13" s="53">
        <f>ROUND(E13/$E$18,3)</f>
        <v>0.46899999999999997</v>
      </c>
      <c r="G13" s="52">
        <v>362046</v>
      </c>
      <c r="H13" s="53">
        <f>ROUND(G13/$G$18,3)</f>
        <v>0.442</v>
      </c>
      <c r="I13" s="52">
        <v>319027</v>
      </c>
      <c r="J13" s="53">
        <f>ROUND(I13/$I$18,3)</f>
        <v>0.40899999999999997</v>
      </c>
      <c r="K13" s="52">
        <v>320786</v>
      </c>
      <c r="L13" s="53">
        <f>ROUND(K13/$K$18,3)</f>
        <v>0.41599999999999998</v>
      </c>
      <c r="M13" s="54"/>
      <c r="N13" s="55"/>
      <c r="O13" s="54"/>
      <c r="P13" s="55"/>
      <c r="Q13" s="54"/>
      <c r="R13" s="55"/>
      <c r="S13" s="54"/>
      <c r="T13" s="55"/>
      <c r="U13" s="54"/>
      <c r="V13" s="55"/>
      <c r="W13" s="54"/>
      <c r="X13" s="55"/>
      <c r="Y13" s="42"/>
      <c r="Z13" s="42"/>
    </row>
    <row r="14" spans="1:26">
      <c r="A14" s="50" t="s">
        <v>9</v>
      </c>
      <c r="B14" s="56" t="s">
        <v>10</v>
      </c>
      <c r="C14" s="73">
        <v>0</v>
      </c>
      <c r="D14" s="53">
        <f>ROUND(C14/$C$18,3)</f>
        <v>0</v>
      </c>
      <c r="E14" s="73">
        <v>0</v>
      </c>
      <c r="F14" s="53">
        <f>ROUND(E14/$E$18,3)</f>
        <v>0</v>
      </c>
      <c r="G14" s="73">
        <v>19656</v>
      </c>
      <c r="H14" s="53">
        <f>ROUND(G14/$G$18,3)</f>
        <v>2.4E-2</v>
      </c>
      <c r="I14" s="73">
        <v>55743</v>
      </c>
      <c r="J14" s="53">
        <f>ROUND(I14/$I$18,3)</f>
        <v>7.1999999999999995E-2</v>
      </c>
      <c r="K14" s="73">
        <v>37609</v>
      </c>
      <c r="L14" s="53">
        <f>ROUND(K14/$K$18,3)</f>
        <v>4.9000000000000002E-2</v>
      </c>
      <c r="M14" s="57"/>
      <c r="N14" s="55"/>
      <c r="O14" s="57"/>
      <c r="P14" s="55"/>
      <c r="Q14" s="57"/>
      <c r="R14" s="55"/>
      <c r="S14" s="57"/>
      <c r="T14" s="55"/>
      <c r="U14" s="57"/>
      <c r="V14" s="55"/>
      <c r="W14" s="57"/>
      <c r="X14" s="55"/>
      <c r="Y14" s="42"/>
      <c r="Z14" s="42"/>
    </row>
    <row r="15" spans="1:26">
      <c r="A15" s="50" t="s">
        <v>11</v>
      </c>
      <c r="B15" s="56" t="s">
        <v>12</v>
      </c>
      <c r="C15" s="73">
        <v>0</v>
      </c>
      <c r="D15" s="53">
        <f>ROUND(C15/$C$18,3)</f>
        <v>0</v>
      </c>
      <c r="E15" s="73">
        <v>0</v>
      </c>
      <c r="F15" s="53">
        <f>ROUND(E15/$E$18,3)</f>
        <v>0</v>
      </c>
      <c r="G15" s="73">
        <v>0</v>
      </c>
      <c r="H15" s="53">
        <f>ROUND(G15/$G$18,3)</f>
        <v>0</v>
      </c>
      <c r="I15" s="73">
        <v>0</v>
      </c>
      <c r="J15" s="53">
        <f>ROUND(I15/$I$18,3)</f>
        <v>0</v>
      </c>
      <c r="K15" s="73">
        <v>0</v>
      </c>
      <c r="L15" s="53">
        <f>ROUND(K15/$K$18,3)</f>
        <v>0</v>
      </c>
      <c r="M15" s="57"/>
      <c r="N15" s="55"/>
      <c r="O15" s="57"/>
      <c r="P15" s="55"/>
      <c r="Q15" s="57"/>
      <c r="R15" s="55"/>
      <c r="S15" s="57"/>
      <c r="T15" s="55"/>
      <c r="U15" s="57"/>
      <c r="V15" s="55"/>
      <c r="W15" s="57"/>
      <c r="X15" s="55"/>
      <c r="Y15" s="42"/>
      <c r="Z15" s="42"/>
    </row>
    <row r="16" spans="1:26" ht="16.2">
      <c r="A16" s="50" t="s">
        <v>13</v>
      </c>
      <c r="B16" s="51" t="s">
        <v>37</v>
      </c>
      <c r="C16" s="73">
        <v>226274</v>
      </c>
      <c r="D16" s="53">
        <f>ROUND(C16/$C$18,3)</f>
        <v>0.19700000000000001</v>
      </c>
      <c r="E16" s="73">
        <v>191274</v>
      </c>
      <c r="F16" s="53">
        <f>ROUND(E16/$E$18,3)</f>
        <v>0.19900000000000001</v>
      </c>
      <c r="G16" s="73">
        <v>176274</v>
      </c>
      <c r="H16" s="53">
        <f>ROUND(G16/$G$18,3)</f>
        <v>0.215</v>
      </c>
      <c r="I16" s="73">
        <v>176274</v>
      </c>
      <c r="J16" s="53">
        <f>ROUND(I16/$I$18,3)</f>
        <v>0.22600000000000001</v>
      </c>
      <c r="K16" s="73">
        <v>176274</v>
      </c>
      <c r="L16" s="53">
        <f>ROUND(K16/$K$18,3)</f>
        <v>0.22800000000000001</v>
      </c>
      <c r="M16" s="57"/>
      <c r="N16" s="55"/>
      <c r="O16" s="57"/>
      <c r="P16" s="55"/>
      <c r="Q16" s="57"/>
      <c r="R16" s="55"/>
      <c r="S16" s="57"/>
      <c r="T16" s="55"/>
      <c r="U16" s="57"/>
      <c r="V16" s="55"/>
      <c r="W16" s="57"/>
      <c r="X16" s="55"/>
      <c r="Y16" s="42"/>
      <c r="Z16" s="42"/>
    </row>
    <row r="17" spans="1:26">
      <c r="A17" s="50" t="s">
        <v>14</v>
      </c>
      <c r="B17" s="51" t="s">
        <v>38</v>
      </c>
      <c r="C17" s="73">
        <v>369950</v>
      </c>
      <c r="D17" s="53">
        <f>ROUND(C17/$C$18,3)</f>
        <v>0.32300000000000001</v>
      </c>
      <c r="E17" s="73">
        <v>320140</v>
      </c>
      <c r="F17" s="53">
        <f>ROUND(E17/$E$18,3)</f>
        <v>0.33300000000000002</v>
      </c>
      <c r="G17" s="73">
        <v>260741</v>
      </c>
      <c r="H17" s="53">
        <f>ROUND(G17/$G$18,3)</f>
        <v>0.318</v>
      </c>
      <c r="I17" s="73">
        <v>228157</v>
      </c>
      <c r="J17" s="53">
        <f>ROUND(I17/$I$18,3)</f>
        <v>0.29299999999999998</v>
      </c>
      <c r="K17" s="73">
        <v>236982</v>
      </c>
      <c r="L17" s="53">
        <f>ROUND(K17/$K$18,3)</f>
        <v>0.307</v>
      </c>
      <c r="M17" s="57"/>
      <c r="N17" s="55"/>
      <c r="O17" s="57"/>
      <c r="P17" s="55"/>
      <c r="Q17" s="57"/>
      <c r="R17" s="55"/>
      <c r="S17" s="57"/>
      <c r="T17" s="55"/>
      <c r="U17" s="57"/>
      <c r="V17" s="55"/>
      <c r="W17" s="57"/>
      <c r="X17" s="55"/>
      <c r="Y17" s="42"/>
      <c r="Z17" s="42"/>
    </row>
    <row r="18" spans="1:26">
      <c r="A18" s="50" t="s">
        <v>36</v>
      </c>
      <c r="B18" s="56" t="s">
        <v>15</v>
      </c>
      <c r="C18" s="52">
        <f t="shared" ref="C18:L18" si="0">SUM(C13:C17)</f>
        <v>1146335</v>
      </c>
      <c r="D18" s="53">
        <f t="shared" si="0"/>
        <v>1</v>
      </c>
      <c r="E18" s="52">
        <f t="shared" si="0"/>
        <v>962594</v>
      </c>
      <c r="F18" s="53">
        <f t="shared" si="0"/>
        <v>1.0009999999999999</v>
      </c>
      <c r="G18" s="52">
        <f t="shared" si="0"/>
        <v>818717</v>
      </c>
      <c r="H18" s="53">
        <f t="shared" si="0"/>
        <v>0.99900000000000011</v>
      </c>
      <c r="I18" s="52">
        <f t="shared" si="0"/>
        <v>779201</v>
      </c>
      <c r="J18" s="53">
        <f t="shared" si="0"/>
        <v>1</v>
      </c>
      <c r="K18" s="52">
        <f t="shared" si="0"/>
        <v>771651</v>
      </c>
      <c r="L18" s="53">
        <f t="shared" si="0"/>
        <v>1</v>
      </c>
      <c r="M18" s="54"/>
      <c r="N18" s="55"/>
      <c r="O18" s="54"/>
      <c r="P18" s="55"/>
      <c r="Q18" s="54"/>
      <c r="R18" s="55"/>
      <c r="S18" s="54"/>
      <c r="T18" s="55"/>
      <c r="U18" s="54"/>
      <c r="V18" s="55"/>
      <c r="W18" s="54"/>
      <c r="X18" s="55"/>
      <c r="Y18" s="42"/>
      <c r="Z18" s="42"/>
    </row>
    <row r="19" spans="1:26">
      <c r="C19" s="58"/>
      <c r="D19" s="58"/>
      <c r="E19" s="58"/>
      <c r="F19" s="59"/>
      <c r="G19" s="58"/>
      <c r="H19" s="59"/>
      <c r="I19" s="58"/>
      <c r="J19" s="59"/>
      <c r="K19" s="58"/>
      <c r="L19" s="59"/>
      <c r="M19" s="57"/>
      <c r="N19" s="55"/>
      <c r="O19" s="57"/>
      <c r="P19" s="55"/>
      <c r="Q19" s="57"/>
      <c r="R19" s="55"/>
      <c r="S19" s="57"/>
      <c r="T19" s="55"/>
      <c r="U19" s="57"/>
      <c r="V19" s="55"/>
      <c r="W19" s="57"/>
      <c r="X19" s="55"/>
      <c r="Y19" s="42"/>
      <c r="Z19" s="42"/>
    </row>
    <row r="20" spans="1:26">
      <c r="C20" s="60"/>
      <c r="E20" s="58"/>
      <c r="F20" s="34"/>
      <c r="G20" s="58"/>
      <c r="I20" s="58"/>
      <c r="K20" s="58"/>
      <c r="M20" s="58"/>
      <c r="N20" s="59"/>
      <c r="O20" s="58"/>
      <c r="P20" s="59"/>
      <c r="Q20" s="58"/>
      <c r="R20" s="59"/>
      <c r="S20" s="58"/>
      <c r="T20" s="59"/>
      <c r="U20" s="58"/>
      <c r="V20" s="59"/>
      <c r="W20" s="58"/>
      <c r="X20" s="59"/>
    </row>
    <row r="21" spans="1:26">
      <c r="C21" s="58"/>
      <c r="M21" s="58"/>
      <c r="N21" s="59"/>
      <c r="O21" s="58"/>
      <c r="P21" s="59"/>
      <c r="Q21" s="58"/>
      <c r="R21" s="59"/>
      <c r="S21" s="58"/>
      <c r="T21" s="59"/>
      <c r="U21" s="58"/>
      <c r="V21" s="59"/>
      <c r="W21" s="58"/>
      <c r="X21" s="59"/>
    </row>
    <row r="22" spans="1:26">
      <c r="C22" s="58"/>
      <c r="M22" s="58"/>
      <c r="O22" s="58"/>
      <c r="P22" s="58"/>
      <c r="Q22" s="58"/>
      <c r="R22" s="59"/>
      <c r="S22" s="58"/>
      <c r="T22" s="59"/>
      <c r="U22" s="58"/>
      <c r="V22" s="59"/>
      <c r="W22" s="58"/>
      <c r="X22" s="59"/>
    </row>
    <row r="23" spans="1:26">
      <c r="C23" s="58"/>
      <c r="M23" s="58"/>
      <c r="R23" s="59"/>
      <c r="T23" s="59"/>
      <c r="X23" s="59"/>
    </row>
    <row r="24" spans="1:26" ht="15" customHeight="1">
      <c r="A24" s="75" t="s">
        <v>3</v>
      </c>
      <c r="B24" s="75" t="s">
        <v>4</v>
      </c>
      <c r="C24" s="43">
        <f>K11-1</f>
        <v>2013</v>
      </c>
      <c r="D24" s="44"/>
      <c r="E24" s="43">
        <f>C24-1</f>
        <v>2012</v>
      </c>
      <c r="F24" s="44"/>
      <c r="G24" s="43">
        <f>E24-1</f>
        <v>2011</v>
      </c>
      <c r="H24" s="44"/>
      <c r="I24" s="43">
        <f>G24-1</f>
        <v>2010</v>
      </c>
      <c r="J24" s="44"/>
      <c r="K24" s="43">
        <f>I24-1</f>
        <v>2009</v>
      </c>
      <c r="L24" s="44"/>
      <c r="M24" s="61">
        <v>43738</v>
      </c>
      <c r="N24" s="62"/>
      <c r="O24" s="78"/>
      <c r="P24" s="78"/>
      <c r="T24" s="59"/>
    </row>
    <row r="25" spans="1:26">
      <c r="A25" s="75"/>
      <c r="B25" s="75"/>
      <c r="C25" s="46" t="s">
        <v>5</v>
      </c>
      <c r="D25" s="46" t="s">
        <v>6</v>
      </c>
      <c r="E25" s="46" t="s">
        <v>5</v>
      </c>
      <c r="F25" s="46" t="s">
        <v>6</v>
      </c>
      <c r="G25" s="46" t="s">
        <v>5</v>
      </c>
      <c r="H25" s="46" t="s">
        <v>6</v>
      </c>
      <c r="I25" s="46" t="s">
        <v>5</v>
      </c>
      <c r="J25" s="46" t="s">
        <v>6</v>
      </c>
      <c r="K25" s="46" t="s">
        <v>5</v>
      </c>
      <c r="L25" s="46" t="s">
        <v>6</v>
      </c>
      <c r="M25" s="46" t="s">
        <v>5</v>
      </c>
      <c r="N25" s="46" t="s">
        <v>6</v>
      </c>
      <c r="O25" s="38"/>
      <c r="P25" s="63"/>
      <c r="T25" s="59"/>
    </row>
    <row r="26" spans="1:26" ht="16.2">
      <c r="A26" s="50" t="s">
        <v>7</v>
      </c>
      <c r="B26" s="51" t="s">
        <v>8</v>
      </c>
      <c r="C26" s="52">
        <v>339053</v>
      </c>
      <c r="D26" s="53">
        <f>ROUND(C26/$C$31,3)</f>
        <v>0.47299999999999998</v>
      </c>
      <c r="E26" s="52">
        <v>340840</v>
      </c>
      <c r="F26" s="53">
        <f>ROUND(E26/$E$31,3)</f>
        <v>0.47799999999999998</v>
      </c>
      <c r="G26" s="52">
        <v>342786</v>
      </c>
      <c r="H26" s="53">
        <f>ROUND(G26/$G$31,3)</f>
        <v>0.49099999999999999</v>
      </c>
      <c r="I26" s="52">
        <v>344589</v>
      </c>
      <c r="J26" s="53">
        <f>ROUND(I26/$I$31,3)</f>
        <v>0.42499999999999999</v>
      </c>
      <c r="K26" s="52">
        <v>345544</v>
      </c>
      <c r="L26" s="53">
        <f>ROUND(K26/$K$31,3)</f>
        <v>0.45</v>
      </c>
      <c r="M26" s="52">
        <v>758784</v>
      </c>
      <c r="N26" s="53">
        <f>ROUND(M26/$M$31,3)</f>
        <v>0.54500000000000004</v>
      </c>
    </row>
    <row r="27" spans="1:26">
      <c r="A27" s="50" t="s">
        <v>9</v>
      </c>
      <c r="B27" s="56" t="s">
        <v>10</v>
      </c>
      <c r="C27" s="73">
        <v>0</v>
      </c>
      <c r="D27" s="53">
        <f t="shared" ref="D27:D30" si="1">ROUND(C27/$C$31,3)</f>
        <v>0</v>
      </c>
      <c r="E27" s="73">
        <v>0</v>
      </c>
      <c r="F27" s="53">
        <f t="shared" ref="F27:F30" si="2">ROUND(E27/$E$31,3)</f>
        <v>0</v>
      </c>
      <c r="G27" s="73">
        <v>0</v>
      </c>
      <c r="H27" s="53">
        <f t="shared" ref="H27:H30" si="3">ROUND(G27/$G$31,3)</f>
        <v>0</v>
      </c>
      <c r="I27" s="73">
        <v>0</v>
      </c>
      <c r="J27" s="53">
        <f t="shared" ref="J27:J30" si="4">ROUND(I27/$I$31,3)</f>
        <v>0</v>
      </c>
      <c r="K27" s="73">
        <v>0</v>
      </c>
      <c r="L27" s="53">
        <f t="shared" ref="L27:L28" si="5">ROUND(K27/$K$31,3)</f>
        <v>0</v>
      </c>
      <c r="M27" s="73">
        <v>0</v>
      </c>
      <c r="N27" s="53">
        <f t="shared" ref="N27:N30" si="6">ROUND(M27/$M$31,3)</f>
        <v>0</v>
      </c>
    </row>
    <row r="28" spans="1:26">
      <c r="A28" s="50" t="s">
        <v>11</v>
      </c>
      <c r="B28" s="56" t="s">
        <v>12</v>
      </c>
      <c r="C28" s="73">
        <v>0</v>
      </c>
      <c r="D28" s="53">
        <f t="shared" si="1"/>
        <v>0</v>
      </c>
      <c r="E28" s="73">
        <v>0</v>
      </c>
      <c r="F28" s="53">
        <f t="shared" si="2"/>
        <v>0</v>
      </c>
      <c r="G28" s="73">
        <v>0</v>
      </c>
      <c r="H28" s="53">
        <f t="shared" si="3"/>
        <v>0</v>
      </c>
      <c r="I28" s="73">
        <v>0</v>
      </c>
      <c r="J28" s="53">
        <f t="shared" si="4"/>
        <v>0</v>
      </c>
      <c r="K28" s="73">
        <v>0</v>
      </c>
      <c r="L28" s="53">
        <f t="shared" si="5"/>
        <v>0</v>
      </c>
      <c r="M28" s="73">
        <v>0</v>
      </c>
      <c r="N28" s="53">
        <f t="shared" si="6"/>
        <v>0</v>
      </c>
    </row>
    <row r="29" spans="1:26" ht="16.2">
      <c r="A29" s="50" t="s">
        <v>13</v>
      </c>
      <c r="B29" s="51" t="s">
        <v>37</v>
      </c>
      <c r="C29" s="73">
        <v>176274</v>
      </c>
      <c r="D29" s="53">
        <f t="shared" si="1"/>
        <v>0.246</v>
      </c>
      <c r="E29" s="73">
        <v>176274</v>
      </c>
      <c r="F29" s="53">
        <f t="shared" si="2"/>
        <v>0.247</v>
      </c>
      <c r="G29" s="73">
        <v>176274</v>
      </c>
      <c r="H29" s="53">
        <f t="shared" si="3"/>
        <v>0.253</v>
      </c>
      <c r="I29" s="73">
        <v>176274</v>
      </c>
      <c r="J29" s="53">
        <f t="shared" si="4"/>
        <v>0.218</v>
      </c>
      <c r="K29" s="73">
        <v>176274</v>
      </c>
      <c r="L29" s="53">
        <f>ROUND(K29/$K$31,3)</f>
        <v>0.23</v>
      </c>
      <c r="M29" s="73">
        <v>226274</v>
      </c>
      <c r="N29" s="53">
        <f t="shared" si="6"/>
        <v>0.16200000000000001</v>
      </c>
    </row>
    <row r="30" spans="1:26">
      <c r="A30" s="50" t="s">
        <v>14</v>
      </c>
      <c r="B30" s="51" t="s">
        <v>38</v>
      </c>
      <c r="C30" s="73">
        <v>201679</v>
      </c>
      <c r="D30" s="53">
        <f t="shared" si="1"/>
        <v>0.28100000000000003</v>
      </c>
      <c r="E30" s="73">
        <v>196610</v>
      </c>
      <c r="F30" s="53">
        <f t="shared" si="2"/>
        <v>0.27500000000000002</v>
      </c>
      <c r="G30" s="73">
        <v>178390</v>
      </c>
      <c r="H30" s="53">
        <f t="shared" si="3"/>
        <v>0.25600000000000001</v>
      </c>
      <c r="I30" s="73">
        <v>289080</v>
      </c>
      <c r="J30" s="53">
        <f t="shared" si="4"/>
        <v>0.35699999999999998</v>
      </c>
      <c r="K30" s="73">
        <v>245819</v>
      </c>
      <c r="L30" s="53">
        <f>ROUND(K30/$K$31,3)</f>
        <v>0.32</v>
      </c>
      <c r="M30" s="73">
        <v>407874</v>
      </c>
      <c r="N30" s="53">
        <f t="shared" si="6"/>
        <v>0.29299999999999998</v>
      </c>
    </row>
    <row r="31" spans="1:26">
      <c r="A31" s="50" t="s">
        <v>36</v>
      </c>
      <c r="B31" s="56" t="s">
        <v>15</v>
      </c>
      <c r="C31" s="52">
        <f t="shared" ref="C31:N31" si="7">SUM(C26:C30)</f>
        <v>717006</v>
      </c>
      <c r="D31" s="53">
        <f t="shared" si="7"/>
        <v>1</v>
      </c>
      <c r="E31" s="52">
        <f t="shared" si="7"/>
        <v>713724</v>
      </c>
      <c r="F31" s="53">
        <f t="shared" si="7"/>
        <v>1</v>
      </c>
      <c r="G31" s="52">
        <f t="shared" si="7"/>
        <v>697450</v>
      </c>
      <c r="H31" s="53">
        <f t="shared" si="7"/>
        <v>1</v>
      </c>
      <c r="I31" s="52">
        <f t="shared" si="7"/>
        <v>809943</v>
      </c>
      <c r="J31" s="53">
        <f t="shared" si="7"/>
        <v>1</v>
      </c>
      <c r="K31" s="52">
        <f t="shared" si="7"/>
        <v>767637</v>
      </c>
      <c r="L31" s="53">
        <f t="shared" si="7"/>
        <v>1</v>
      </c>
      <c r="M31" s="52">
        <f t="shared" si="7"/>
        <v>1392932</v>
      </c>
      <c r="N31" s="53">
        <f t="shared" si="7"/>
        <v>1</v>
      </c>
    </row>
    <row r="32" spans="1:26">
      <c r="C32" s="58"/>
      <c r="D32" s="59"/>
      <c r="F32" s="59"/>
      <c r="G32" s="58"/>
      <c r="H32" s="59"/>
      <c r="I32" s="58"/>
      <c r="J32" s="59"/>
      <c r="K32" s="58"/>
      <c r="L32" s="59"/>
      <c r="M32" s="58"/>
      <c r="N32" s="59"/>
    </row>
    <row r="33" spans="1:14">
      <c r="C33" s="58"/>
      <c r="D33" s="59"/>
      <c r="E33" s="58"/>
      <c r="F33" s="59"/>
      <c r="G33" s="58"/>
      <c r="H33" s="59"/>
      <c r="I33" s="58"/>
      <c r="J33" s="59"/>
      <c r="K33" s="58"/>
      <c r="L33" s="59"/>
      <c r="M33" s="58"/>
      <c r="N33" s="59"/>
    </row>
    <row r="34" spans="1:14">
      <c r="B34" s="35" t="s">
        <v>16</v>
      </c>
      <c r="C34" s="58"/>
      <c r="D34" s="59"/>
      <c r="E34" s="58"/>
      <c r="F34" s="59"/>
      <c r="G34" s="58"/>
      <c r="H34" s="59"/>
      <c r="I34" s="58"/>
      <c r="J34" s="59"/>
      <c r="K34" s="58"/>
      <c r="L34" s="59"/>
      <c r="M34" s="58"/>
      <c r="N34" s="59"/>
    </row>
    <row r="35" spans="1:14">
      <c r="B35" s="35" t="s">
        <v>39</v>
      </c>
      <c r="C35" s="58"/>
      <c r="D35" s="59"/>
      <c r="E35" s="58"/>
      <c r="F35" s="59"/>
      <c r="G35" s="58"/>
      <c r="H35" s="59"/>
      <c r="I35" s="58"/>
      <c r="J35" s="59"/>
      <c r="K35" s="58"/>
      <c r="L35" s="59"/>
      <c r="M35" s="58"/>
      <c r="N35" s="59"/>
    </row>
    <row r="36" spans="1:14">
      <c r="B36" s="18" t="s">
        <v>32</v>
      </c>
      <c r="C36" s="58"/>
      <c r="D36" s="59"/>
      <c r="E36" s="58"/>
      <c r="F36" s="59"/>
      <c r="G36" s="58"/>
      <c r="H36" s="59"/>
      <c r="I36" s="58"/>
      <c r="J36" s="59"/>
      <c r="K36" s="58"/>
      <c r="L36" s="59"/>
      <c r="M36" s="58"/>
      <c r="N36" s="59"/>
    </row>
    <row r="37" spans="1:14">
      <c r="C37" s="58"/>
      <c r="D37" s="59"/>
      <c r="E37" s="58"/>
      <c r="F37" s="59"/>
      <c r="G37" s="58"/>
      <c r="H37" s="59"/>
      <c r="I37" s="58"/>
      <c r="J37" s="59"/>
      <c r="K37" s="58"/>
      <c r="L37" s="59"/>
      <c r="M37" s="58"/>
      <c r="N37" s="59"/>
    </row>
    <row r="38" spans="1:14">
      <c r="A38" s="64"/>
      <c r="C38" s="58"/>
      <c r="D38" s="59"/>
      <c r="E38" s="58"/>
      <c r="F38" s="59"/>
      <c r="G38" s="58"/>
      <c r="H38" s="59"/>
      <c r="I38" s="58"/>
      <c r="J38" s="59"/>
      <c r="K38" s="58"/>
      <c r="L38" s="59"/>
      <c r="M38" s="58"/>
      <c r="N38" s="59"/>
    </row>
    <row r="39" spans="1:14">
      <c r="C39" s="58"/>
      <c r="E39" s="58"/>
      <c r="F39" s="58"/>
      <c r="G39" s="58"/>
      <c r="H39" s="59"/>
      <c r="I39" s="58"/>
      <c r="J39" s="59"/>
      <c r="K39" s="58"/>
      <c r="L39" s="59"/>
      <c r="M39" s="58"/>
      <c r="N39" s="59"/>
    </row>
  </sheetData>
  <mergeCells count="12">
    <mergeCell ref="O24:P24"/>
    <mergeCell ref="U11:V11"/>
    <mergeCell ref="W11:X11"/>
    <mergeCell ref="Y11:Z11"/>
    <mergeCell ref="O11:P11"/>
    <mergeCell ref="Q11:R11"/>
    <mergeCell ref="S11:T11"/>
    <mergeCell ref="A24:A25"/>
    <mergeCell ref="B24:B25"/>
    <mergeCell ref="M11:N11"/>
    <mergeCell ref="A11:A12"/>
    <mergeCell ref="B11:B12"/>
  </mergeCells>
  <pageMargins left="0.7" right="0.7" top="0.75" bottom="0.75" header="0.3" footer="0.3"/>
  <pageSetup scale="41" orientation="landscape" r:id="rId1"/>
  <headerFooter>
    <oddHeader>&amp;R&amp;"Times New Roman,Bold"&amp;10KyPSC Case No. 2019-00271
AG-DR-01-074 Supplemental Attachment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1"/>
  <sheetViews>
    <sheetView tabSelected="1" view="pageLayout" topLeftCell="B1" zoomScale="80" zoomScaleNormal="100" zoomScalePageLayoutView="80" workbookViewId="0">
      <selection activeCell="S2" sqref="S2"/>
    </sheetView>
  </sheetViews>
  <sheetFormatPr defaultColWidth="9.21875" defaultRowHeight="14.4"/>
  <cols>
    <col min="1" max="5" width="23.5546875" style="29" customWidth="1"/>
    <col min="6" max="16384" width="9.21875" style="29"/>
  </cols>
  <sheetData>
    <row r="1" spans="1:10">
      <c r="A1" s="65"/>
      <c r="B1" s="66"/>
      <c r="C1" s="66"/>
      <c r="D1" s="1"/>
      <c r="E1" s="67"/>
    </row>
    <row r="2" spans="1:10">
      <c r="A2" s="68"/>
      <c r="B2" s="30"/>
      <c r="C2" s="30"/>
      <c r="D2" s="2"/>
      <c r="E2" s="69"/>
    </row>
    <row r="3" spans="1:10">
      <c r="A3" s="68"/>
      <c r="B3" s="30"/>
      <c r="C3" s="30"/>
      <c r="D3" s="2"/>
      <c r="E3" s="69"/>
    </row>
    <row r="4" spans="1:10">
      <c r="A4" s="68"/>
      <c r="B4" s="30"/>
      <c r="C4" s="30"/>
      <c r="D4" s="2"/>
      <c r="E4" s="69"/>
    </row>
    <row r="5" spans="1:10" ht="20.25" customHeight="1">
      <c r="A5" s="20" t="str">
        <f>'Capital Structure 2009 - 2018'!A5</f>
        <v>Duke Energy Kentucky, Inc.</v>
      </c>
      <c r="B5" s="21"/>
      <c r="C5" s="21"/>
      <c r="D5" s="21"/>
      <c r="E5" s="22"/>
      <c r="F5" s="3"/>
      <c r="G5" s="3"/>
      <c r="H5" s="3"/>
      <c r="I5" s="3"/>
      <c r="J5" s="3"/>
    </row>
    <row r="6" spans="1:10" ht="15.75" customHeight="1">
      <c r="A6" s="23" t="str">
        <f>'Capital Structure 2009 - 2018'!A6</f>
        <v>Case No. 2019-00271</v>
      </c>
      <c r="B6" s="24"/>
      <c r="C6" s="24"/>
      <c r="D6" s="24"/>
      <c r="E6" s="25"/>
      <c r="F6" s="4"/>
      <c r="G6" s="4"/>
      <c r="H6" s="4"/>
      <c r="I6" s="4"/>
      <c r="J6" s="4"/>
    </row>
    <row r="7" spans="1:10" ht="15.75" customHeight="1">
      <c r="A7" s="23" t="s">
        <v>35</v>
      </c>
      <c r="B7" s="24"/>
      <c r="C7" s="24"/>
      <c r="D7" s="24"/>
      <c r="E7" s="25"/>
      <c r="F7" s="4"/>
      <c r="G7" s="4"/>
      <c r="H7" s="4"/>
      <c r="I7" s="4"/>
      <c r="J7" s="4"/>
    </row>
    <row r="8" spans="1:10" ht="15.75" customHeight="1">
      <c r="A8" s="23" t="s">
        <v>1</v>
      </c>
      <c r="B8" s="24"/>
      <c r="C8" s="24"/>
      <c r="D8" s="24"/>
      <c r="E8" s="25"/>
      <c r="F8" s="4"/>
      <c r="G8" s="4"/>
      <c r="H8" s="4"/>
      <c r="I8" s="4"/>
      <c r="J8" s="4"/>
    </row>
    <row r="9" spans="1:10">
      <c r="A9" s="26" t="s">
        <v>2</v>
      </c>
      <c r="B9" s="27"/>
      <c r="C9" s="27"/>
      <c r="D9" s="27"/>
      <c r="E9" s="28"/>
      <c r="F9" s="5"/>
      <c r="G9" s="5"/>
      <c r="H9" s="5"/>
      <c r="I9" s="5"/>
      <c r="J9" s="5"/>
    </row>
    <row r="10" spans="1:10">
      <c r="A10" s="6"/>
      <c r="B10" s="7"/>
      <c r="C10" s="7"/>
      <c r="D10" s="7"/>
      <c r="E10" s="8" t="s">
        <v>17</v>
      </c>
      <c r="F10" s="5"/>
      <c r="G10" s="5"/>
      <c r="H10" s="5"/>
      <c r="I10" s="5"/>
      <c r="J10" s="5"/>
    </row>
    <row r="11" spans="1:10">
      <c r="A11" s="9" t="s">
        <v>18</v>
      </c>
      <c r="B11" s="10"/>
      <c r="C11" s="10" t="s">
        <v>19</v>
      </c>
      <c r="D11" s="10" t="s">
        <v>20</v>
      </c>
      <c r="E11" s="11" t="s">
        <v>19</v>
      </c>
      <c r="F11" s="5"/>
      <c r="G11" s="5"/>
      <c r="H11" s="5"/>
      <c r="I11" s="5"/>
      <c r="J11" s="5"/>
    </row>
    <row r="12" spans="1:10" ht="16.2">
      <c r="A12" s="12" t="s">
        <v>21</v>
      </c>
      <c r="B12" s="13" t="s">
        <v>22</v>
      </c>
      <c r="C12" s="13" t="s">
        <v>23</v>
      </c>
      <c r="D12" s="13" t="s">
        <v>24</v>
      </c>
      <c r="E12" s="14" t="s">
        <v>25</v>
      </c>
      <c r="F12" s="5"/>
      <c r="G12" s="5"/>
      <c r="H12" s="5"/>
      <c r="I12" s="5"/>
      <c r="J12" s="5"/>
    </row>
    <row r="13" spans="1:10">
      <c r="A13" s="15"/>
      <c r="B13" s="16" t="s">
        <v>26</v>
      </c>
      <c r="C13" s="16" t="s">
        <v>27</v>
      </c>
      <c r="D13" s="16" t="s">
        <v>28</v>
      </c>
      <c r="E13" s="17" t="s">
        <v>29</v>
      </c>
      <c r="F13" s="5"/>
      <c r="G13" s="5"/>
      <c r="H13" s="5"/>
      <c r="I13" s="5"/>
      <c r="J13" s="5"/>
    </row>
    <row r="14" spans="1:10">
      <c r="A14" s="70">
        <v>1</v>
      </c>
      <c r="B14" s="71">
        <v>40178</v>
      </c>
      <c r="C14" s="31">
        <f>E14-D14</f>
        <v>176274</v>
      </c>
      <c r="D14" s="52">
        <v>245819</v>
      </c>
      <c r="E14" s="72">
        <v>422093</v>
      </c>
    </row>
    <row r="15" spans="1:10">
      <c r="A15" s="70">
        <v>2</v>
      </c>
      <c r="B15" s="71">
        <v>40543</v>
      </c>
      <c r="C15" s="32">
        <f>E15-D15</f>
        <v>176274</v>
      </c>
      <c r="D15" s="73">
        <v>289080</v>
      </c>
      <c r="E15" s="74">
        <v>465354</v>
      </c>
    </row>
    <row r="16" spans="1:10">
      <c r="A16" s="70">
        <v>3</v>
      </c>
      <c r="B16" s="71">
        <v>40908</v>
      </c>
      <c r="C16" s="32">
        <f t="shared" ref="C16:C23" si="0">E16-D16</f>
        <v>176274</v>
      </c>
      <c r="D16" s="73">
        <v>178390</v>
      </c>
      <c r="E16" s="74">
        <v>354664</v>
      </c>
    </row>
    <row r="17" spans="1:14">
      <c r="A17" s="70">
        <v>4</v>
      </c>
      <c r="B17" s="71">
        <v>41274</v>
      </c>
      <c r="C17" s="32">
        <f t="shared" si="0"/>
        <v>176274</v>
      </c>
      <c r="D17" s="73">
        <v>196610</v>
      </c>
      <c r="E17" s="74">
        <v>372884</v>
      </c>
    </row>
    <row r="18" spans="1:14">
      <c r="A18" s="70">
        <v>5</v>
      </c>
      <c r="B18" s="71">
        <v>41639</v>
      </c>
      <c r="C18" s="32">
        <f t="shared" si="0"/>
        <v>176274</v>
      </c>
      <c r="D18" s="73">
        <v>201679</v>
      </c>
      <c r="E18" s="74">
        <v>377953</v>
      </c>
    </row>
    <row r="19" spans="1:14">
      <c r="A19" s="70">
        <v>6</v>
      </c>
      <c r="B19" s="71">
        <v>42004</v>
      </c>
      <c r="C19" s="32">
        <f t="shared" si="0"/>
        <v>176274</v>
      </c>
      <c r="D19" s="73">
        <v>236982</v>
      </c>
      <c r="E19" s="74">
        <v>413256</v>
      </c>
    </row>
    <row r="20" spans="1:14">
      <c r="A20" s="70">
        <v>7</v>
      </c>
      <c r="B20" s="71">
        <v>42369</v>
      </c>
      <c r="C20" s="32">
        <f t="shared" si="0"/>
        <v>176274</v>
      </c>
      <c r="D20" s="73">
        <v>228157</v>
      </c>
      <c r="E20" s="74">
        <v>404431</v>
      </c>
    </row>
    <row r="21" spans="1:14">
      <c r="A21" s="70">
        <v>8</v>
      </c>
      <c r="B21" s="71">
        <v>42735</v>
      </c>
      <c r="C21" s="32">
        <f t="shared" si="0"/>
        <v>176274</v>
      </c>
      <c r="D21" s="73">
        <v>260741</v>
      </c>
      <c r="E21" s="74">
        <v>437015</v>
      </c>
    </row>
    <row r="22" spans="1:14">
      <c r="A22" s="70">
        <v>9</v>
      </c>
      <c r="B22" s="71">
        <v>43100</v>
      </c>
      <c r="C22" s="32">
        <f t="shared" si="0"/>
        <v>191274</v>
      </c>
      <c r="D22" s="73">
        <v>320140</v>
      </c>
      <c r="E22" s="74">
        <v>511414</v>
      </c>
    </row>
    <row r="23" spans="1:14">
      <c r="A23" s="70">
        <v>10</v>
      </c>
      <c r="B23" s="71">
        <v>43465</v>
      </c>
      <c r="C23" s="32">
        <f t="shared" si="0"/>
        <v>226274</v>
      </c>
      <c r="D23" s="73">
        <v>369950</v>
      </c>
      <c r="E23" s="74">
        <v>596224</v>
      </c>
    </row>
    <row r="24" spans="1:14">
      <c r="A24" s="70">
        <v>11</v>
      </c>
      <c r="B24" s="71">
        <v>43738</v>
      </c>
      <c r="C24" s="73">
        <f>E24-D24</f>
        <v>226274</v>
      </c>
      <c r="D24" s="73">
        <v>407874</v>
      </c>
      <c r="E24" s="74">
        <v>634148</v>
      </c>
    </row>
    <row r="25" spans="1:14">
      <c r="C25" s="33"/>
      <c r="D25" s="33"/>
      <c r="E25" s="33"/>
    </row>
    <row r="26" spans="1:14">
      <c r="B26" s="29" t="s">
        <v>30</v>
      </c>
      <c r="C26" s="33"/>
      <c r="D26" s="33"/>
      <c r="E26" s="33"/>
      <c r="M26" s="35">
        <v>758784</v>
      </c>
      <c r="N26" s="35"/>
    </row>
    <row r="27" spans="1:14">
      <c r="C27" s="33"/>
      <c r="D27" s="33"/>
      <c r="E27" s="33"/>
      <c r="M27" s="35"/>
      <c r="N27" s="35"/>
    </row>
    <row r="28" spans="1:14">
      <c r="B28" s="19"/>
      <c r="C28" s="33"/>
      <c r="D28" s="33"/>
      <c r="E28" s="33"/>
      <c r="M28" s="35"/>
      <c r="N28" s="35"/>
    </row>
    <row r="29" spans="1:14">
      <c r="M29" s="35"/>
      <c r="N29" s="35"/>
    </row>
    <row r="30" spans="1:14">
      <c r="M30" s="35"/>
      <c r="N30" s="35"/>
    </row>
    <row r="31" spans="1:14">
      <c r="M31" s="35"/>
      <c r="N31" s="35"/>
    </row>
  </sheetData>
  <pageMargins left="0.7" right="0.7" top="0.75" bottom="0.75" header="0.3" footer="0.3"/>
  <pageSetup scale="41" orientation="landscape" r:id="rId1"/>
  <headerFooter>
    <oddHeader>&amp;R&amp;"Times New Roman,Bold"&amp;10KyPSC Case No. 2019-00271
AG-DR-01-074 Supplemental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Witness xmlns="fb86b3f3-0c45-4486-810b-39aa0a1cbbd7">Weatherston</Witnes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743503-FD1B-4FDD-84ED-E9043AE0C7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DB48D6-31AC-4313-8897-6A57DB91DEC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1b08b4f-a83f-4c03-90bd-2a79b6ed54d4"/>
    <ds:schemaRef ds:uri="fb86b3f3-0c45-4486-810b-39aa0a1cbbd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491A437-9D5B-4843-8FF8-135C29E9E3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Capital Structure 2009 - 2018</vt:lpstr>
      <vt:lpstr>Components of Common Equity</vt:lpstr>
      <vt:lpstr>'Capital Structure 2009 - 2018'!Print_Area</vt:lpstr>
      <vt:lpstr>'Components of Common Equity'!Print_Area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Capital Structure for prior periods</dc:subject>
  <dc:creator>Melendez, Brenda R</dc:creator>
  <cp:lastModifiedBy>D'Ascenzo, Rocco</cp:lastModifiedBy>
  <cp:lastPrinted>2020-05-18T12:37:12Z</cp:lastPrinted>
  <dcterms:created xsi:type="dcterms:W3CDTF">2009-07-09T21:51:05Z</dcterms:created>
  <dcterms:modified xsi:type="dcterms:W3CDTF">2020-05-18T18:08:51Z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