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3rd Set Data Requests/"/>
    </mc:Choice>
  </mc:AlternateContent>
  <xr:revisionPtr revIDLastSave="0" documentId="13_ncr:1_{303F125B-F7D3-46A6-97BF-2201366369A6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STAFF-DR-03-066 Attachment" sheetId="1" r:id="rId1"/>
  </sheets>
  <definedNames>
    <definedName name="_xlnm.Print_Area" localSheetId="0">'STAFF-DR-03-066 Attachment'!$A$1:$AL$60</definedName>
    <definedName name="_xlnm.Print_Titles" localSheetId="0">'STAFF-DR-03-066 Attachment'!$A:$C,'STAFF-DR-03-066 Attachment'!$1:$6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7" i="1" l="1"/>
  <c r="P57" i="1"/>
  <c r="Q57" i="1"/>
  <c r="O59" i="1"/>
  <c r="P59" i="1"/>
  <c r="Q59" i="1"/>
  <c r="F21" i="1" l="1"/>
  <c r="E21" i="1"/>
  <c r="D21" i="1"/>
  <c r="F14" i="1"/>
  <c r="E14" i="1"/>
  <c r="D14" i="1"/>
  <c r="AI57" i="1"/>
  <c r="AJ57" i="1"/>
  <c r="AK57" i="1"/>
  <c r="AL57" i="1"/>
  <c r="AI59" i="1"/>
  <c r="AJ59" i="1"/>
  <c r="AK59" i="1"/>
  <c r="AL59" i="1"/>
  <c r="F25" i="1" l="1"/>
  <c r="E25" i="1"/>
  <c r="E42" i="1" s="1"/>
  <c r="D25" i="1"/>
  <c r="D42" i="1" s="1"/>
  <c r="AI21" i="1"/>
  <c r="AJ21" i="1"/>
  <c r="AK21" i="1"/>
  <c r="AL21" i="1"/>
  <c r="AI14" i="1"/>
  <c r="AJ14" i="1"/>
  <c r="AK14" i="1"/>
  <c r="AL14" i="1"/>
  <c r="D50" i="1" l="1"/>
  <c r="D54" i="1" s="1"/>
  <c r="E50" i="1"/>
  <c r="E54" i="1" s="1"/>
  <c r="F42" i="1"/>
  <c r="AL25" i="1"/>
  <c r="AL42" i="1" s="1"/>
  <c r="AL50" i="1" s="1"/>
  <c r="AL54" i="1" s="1"/>
  <c r="AK25" i="1"/>
  <c r="AK42" i="1" s="1"/>
  <c r="AK50" i="1" s="1"/>
  <c r="AK54" i="1" s="1"/>
  <c r="AJ25" i="1"/>
  <c r="AJ42" i="1" s="1"/>
  <c r="AJ50" i="1" s="1"/>
  <c r="AJ54" i="1" s="1"/>
  <c r="AI25" i="1"/>
  <c r="AI42" i="1" s="1"/>
  <c r="AI50" i="1" s="1"/>
  <c r="AI54" i="1" s="1"/>
  <c r="F50" i="1" l="1"/>
  <c r="F54" i="1" s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R59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S57" i="1"/>
  <c r="R57" i="1"/>
  <c r="O21" i="1" l="1"/>
  <c r="N21" i="1"/>
  <c r="M21" i="1"/>
  <c r="M25" i="1" s="1"/>
  <c r="M42" i="1" s="1"/>
  <c r="L21" i="1"/>
  <c r="K21" i="1"/>
  <c r="J21" i="1"/>
  <c r="I21" i="1"/>
  <c r="H21" i="1"/>
  <c r="G21" i="1"/>
  <c r="O14" i="1"/>
  <c r="N14" i="1"/>
  <c r="L14" i="1"/>
  <c r="K14" i="1"/>
  <c r="J14" i="1"/>
  <c r="I14" i="1"/>
  <c r="H14" i="1"/>
  <c r="G14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AG14" i="1"/>
  <c r="AF14" i="1"/>
  <c r="AE14" i="1"/>
  <c r="AD14" i="1"/>
  <c r="AD25" i="1" s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Q25" i="1" s="1"/>
  <c r="Q42" i="1" s="1"/>
  <c r="P14" i="1"/>
  <c r="AH21" i="1"/>
  <c r="Q50" i="1" l="1"/>
  <c r="Q54" i="1" s="1"/>
  <c r="M50" i="1"/>
  <c r="M54" i="1" s="1"/>
  <c r="AG25" i="1"/>
  <c r="AG42" i="1" s="1"/>
  <c r="AG50" i="1" s="1"/>
  <c r="AG54" i="1" s="1"/>
  <c r="AF25" i="1"/>
  <c r="AF42" i="1" s="1"/>
  <c r="AF50" i="1" s="1"/>
  <c r="AF54" i="1" s="1"/>
  <c r="AE25" i="1"/>
  <c r="AE42" i="1" s="1"/>
  <c r="AE50" i="1" s="1"/>
  <c r="AE54" i="1" s="1"/>
  <c r="AD42" i="1"/>
  <c r="AD50" i="1" s="1"/>
  <c r="AD54" i="1" s="1"/>
  <c r="AC25" i="1"/>
  <c r="AC42" i="1" s="1"/>
  <c r="AC50" i="1" s="1"/>
  <c r="AC54" i="1" s="1"/>
  <c r="AB25" i="1"/>
  <c r="AB42" i="1" s="1"/>
  <c r="AB50" i="1" s="1"/>
  <c r="AB54" i="1" s="1"/>
  <c r="AA25" i="1"/>
  <c r="AA42" i="1" s="1"/>
  <c r="Z25" i="1"/>
  <c r="Z42" i="1" s="1"/>
  <c r="Y25" i="1"/>
  <c r="Y42" i="1" s="1"/>
  <c r="X25" i="1"/>
  <c r="X42" i="1" s="1"/>
  <c r="W25" i="1"/>
  <c r="W42" i="1" s="1"/>
  <c r="V25" i="1"/>
  <c r="V42" i="1" s="1"/>
  <c r="U25" i="1"/>
  <c r="U42" i="1" s="1"/>
  <c r="T25" i="1"/>
  <c r="T42" i="1" s="1"/>
  <c r="S25" i="1"/>
  <c r="S42" i="1" s="1"/>
  <c r="R25" i="1"/>
  <c r="R42" i="1" s="1"/>
  <c r="P25" i="1"/>
  <c r="P42" i="1" s="1"/>
  <c r="O25" i="1"/>
  <c r="O42" i="1" s="1"/>
  <c r="N25" i="1"/>
  <c r="N42" i="1" s="1"/>
  <c r="L25" i="1"/>
  <c r="L42" i="1" s="1"/>
  <c r="K25" i="1"/>
  <c r="K42" i="1" s="1"/>
  <c r="J25" i="1"/>
  <c r="J42" i="1" s="1"/>
  <c r="I25" i="1"/>
  <c r="I42" i="1" s="1"/>
  <c r="H25" i="1"/>
  <c r="H42" i="1" s="1"/>
  <c r="G25" i="1"/>
  <c r="G42" i="1" s="1"/>
  <c r="AH14" i="1"/>
  <c r="AH25" i="1" s="1"/>
  <c r="AH42" i="1" s="1"/>
  <c r="AH50" i="1" s="1"/>
  <c r="AH54" i="1" s="1"/>
  <c r="P56" i="1" l="1"/>
  <c r="P58" i="1" s="1"/>
  <c r="P60" i="1" s="1"/>
  <c r="Q56" i="1"/>
  <c r="Q58" i="1" s="1"/>
  <c r="Q60" i="1" s="1"/>
  <c r="O56" i="1"/>
  <c r="O58" i="1" s="1"/>
  <c r="O60" i="1" s="1"/>
  <c r="N50" i="1"/>
  <c r="N54" i="1" s="1"/>
  <c r="Y56" i="1"/>
  <c r="Y58" i="1" s="1"/>
  <c r="Y60" i="1" s="1"/>
  <c r="P50" i="1"/>
  <c r="P54" i="1" s="1"/>
  <c r="AA56" i="1"/>
  <c r="AA58" i="1" s="1"/>
  <c r="AA60" i="1" s="1"/>
  <c r="Y50" i="1"/>
  <c r="Y54" i="1" s="1"/>
  <c r="AJ56" i="1"/>
  <c r="AJ58" i="1" s="1"/>
  <c r="AJ60" i="1" s="1"/>
  <c r="W50" i="1"/>
  <c r="W54" i="1" s="1"/>
  <c r="AH56" i="1"/>
  <c r="AH58" i="1" s="1"/>
  <c r="AH60" i="1" s="1"/>
  <c r="H50" i="1"/>
  <c r="H54" i="1" s="1"/>
  <c r="S56" i="1"/>
  <c r="S58" i="1" s="1"/>
  <c r="S60" i="1" s="1"/>
  <c r="R50" i="1"/>
  <c r="R54" i="1" s="1"/>
  <c r="AC56" i="1"/>
  <c r="AC58" i="1" s="1"/>
  <c r="AC60" i="1" s="1"/>
  <c r="Z50" i="1"/>
  <c r="Z54" i="1" s="1"/>
  <c r="AK56" i="1"/>
  <c r="AK58" i="1" s="1"/>
  <c r="AK60" i="1" s="1"/>
  <c r="X56" i="1"/>
  <c r="X58" i="1" s="1"/>
  <c r="X60" i="1" s="1"/>
  <c r="G50" i="1"/>
  <c r="G54" i="1" s="1"/>
  <c r="R56" i="1"/>
  <c r="R58" i="1" s="1"/>
  <c r="R60" i="1" s="1"/>
  <c r="S50" i="1"/>
  <c r="S54" i="1" s="1"/>
  <c r="AD56" i="1"/>
  <c r="AD58" i="1" s="1"/>
  <c r="AD60" i="1" s="1"/>
  <c r="AA50" i="1"/>
  <c r="AA54" i="1" s="1"/>
  <c r="AL56" i="1"/>
  <c r="AL58" i="1" s="1"/>
  <c r="AL60" i="1" s="1"/>
  <c r="L50" i="1"/>
  <c r="L54" i="1" s="1"/>
  <c r="W56" i="1"/>
  <c r="W58" i="1" s="1"/>
  <c r="W60" i="1" s="1"/>
  <c r="X50" i="1"/>
  <c r="X54" i="1" s="1"/>
  <c r="AI56" i="1"/>
  <c r="AI58" i="1" s="1"/>
  <c r="AI60" i="1" s="1"/>
  <c r="J50" i="1"/>
  <c r="J54" i="1" s="1"/>
  <c r="U56" i="1"/>
  <c r="U58" i="1" s="1"/>
  <c r="U60" i="1" s="1"/>
  <c r="T50" i="1"/>
  <c r="T54" i="1" s="1"/>
  <c r="AE56" i="1"/>
  <c r="AE58" i="1" s="1"/>
  <c r="AE60" i="1" s="1"/>
  <c r="AB56" i="1"/>
  <c r="AB58" i="1" s="1"/>
  <c r="AB60" i="1" s="1"/>
  <c r="V50" i="1"/>
  <c r="V54" i="1" s="1"/>
  <c r="AG56" i="1"/>
  <c r="AG58" i="1" s="1"/>
  <c r="AG60" i="1" s="1"/>
  <c r="O50" i="1"/>
  <c r="O54" i="1" s="1"/>
  <c r="Z56" i="1"/>
  <c r="Z58" i="1" s="1"/>
  <c r="Z60" i="1" s="1"/>
  <c r="I50" i="1"/>
  <c r="I54" i="1" s="1"/>
  <c r="T56" i="1"/>
  <c r="T58" i="1" s="1"/>
  <c r="T60" i="1" s="1"/>
  <c r="K50" i="1"/>
  <c r="K54" i="1" s="1"/>
  <c r="V56" i="1"/>
  <c r="V58" i="1" s="1"/>
  <c r="V60" i="1" s="1"/>
  <c r="U50" i="1"/>
  <c r="U54" i="1" s="1"/>
  <c r="AF56" i="1"/>
  <c r="AF58" i="1" s="1"/>
  <c r="AF60" i="1" s="1"/>
</calcChain>
</file>

<file path=xl/sharedStrings.xml><?xml version="1.0" encoding="utf-8"?>
<sst xmlns="http://schemas.openxmlformats.org/spreadsheetml/2006/main" count="128" uniqueCount="77">
  <si>
    <t>DUKE ENERGY KENTUCKY</t>
  </si>
  <si>
    <t>FUEL COST SCHEDULE</t>
  </si>
  <si>
    <t>Dollars ($)</t>
  </si>
  <si>
    <t>A. Company Generation</t>
  </si>
  <si>
    <t>Coal Burned</t>
  </si>
  <si>
    <t>(+)</t>
  </si>
  <si>
    <t xml:space="preserve"> </t>
  </si>
  <si>
    <t>Oil Burned</t>
  </si>
  <si>
    <t>Gas Burned</t>
  </si>
  <si>
    <t>Net Fuel Related RTO Billing Line Items</t>
  </si>
  <si>
    <t>(-)</t>
  </si>
  <si>
    <r>
      <t>Fuel (assigned cost during Forced Outage</t>
    </r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>)</t>
    </r>
  </si>
  <si>
    <r>
      <t>Fuel (substitute cost during Forced Outage</t>
    </r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>)</t>
    </r>
  </si>
  <si>
    <t xml:space="preserve">  Sub-Total</t>
  </si>
  <si>
    <t>B. Purchases</t>
  </si>
  <si>
    <t>Economy Purchases</t>
  </si>
  <si>
    <t>Other Purchases</t>
  </si>
  <si>
    <r>
      <t>Other Purchases (substitute for Forced Outage</t>
    </r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) </t>
    </r>
  </si>
  <si>
    <t>Less purchases above highest cost units</t>
  </si>
  <si>
    <t>C. Non-Native Sales Fuel Costs</t>
  </si>
  <si>
    <t>E. Total Company Over or (Under) Recovery from Schedule 5, Line 14</t>
  </si>
  <si>
    <t xml:space="preserve">F.  Adjustment indicating the difference in actual fuel cost for the </t>
  </si>
  <si>
    <t xml:space="preserve">                         (actual)                    (estimate)         </t>
  </si>
  <si>
    <t>G.  RTO Resettlements for prior periods from Schedule 6, Line G</t>
  </si>
  <si>
    <t>H.  Prior Period Correction</t>
  </si>
  <si>
    <t>I.  Deferral of Current Purchased Power Costs</t>
  </si>
  <si>
    <t>J.  Amount of Deferred Purchased Power Costs included in the filing</t>
  </si>
  <si>
    <t>K.  Grand Total Fuel Cost (D - E + F + G + H - I + J)</t>
  </si>
  <si>
    <r>
      <t xml:space="preserve">Note:  </t>
    </r>
    <r>
      <rPr>
        <vertAlign val="superscript"/>
        <sz val="9"/>
        <rFont val="Arial"/>
        <family val="2"/>
      </rPr>
      <t>(a)</t>
    </r>
    <r>
      <rPr>
        <sz val="9"/>
        <rFont val="Arial"/>
        <family val="2"/>
      </rPr>
      <t xml:space="preserve">  Forced Outage as defined in 807 KAR 5:056.</t>
    </r>
  </si>
  <si>
    <r>
      <t xml:space="preserve">           </t>
    </r>
    <r>
      <rPr>
        <vertAlign val="superscript"/>
        <sz val="9"/>
        <rFont val="Arial"/>
        <family val="2"/>
      </rPr>
      <t>(b)</t>
    </r>
    <r>
      <rPr>
        <sz val="9"/>
        <rFont val="Arial"/>
        <family val="2"/>
      </rPr>
      <t xml:space="preserve">  Estimated - to be trued up in the filing next month</t>
    </r>
  </si>
  <si>
    <t>reported $xxx,xxx -  $xxx,xxx</t>
  </si>
  <si>
    <t>Sales Sm (Schedule 3, Line C)</t>
  </si>
  <si>
    <t>Caclulated Fuel Rate</t>
  </si>
  <si>
    <t>Base Fuel Rate</t>
  </si>
  <si>
    <t>Expense Month  ----------------------------------------------------&gt;</t>
  </si>
  <si>
    <t>Feb 2019</t>
  </si>
  <si>
    <t>Mar 2019</t>
  </si>
  <si>
    <t>Apr 2019</t>
  </si>
  <si>
    <t>Jan 2019</t>
  </si>
  <si>
    <t>Dec 2018</t>
  </si>
  <si>
    <t>Nov 2018</t>
  </si>
  <si>
    <t>Oct 2018</t>
  </si>
  <si>
    <t>Sep 2018</t>
  </si>
  <si>
    <t>Aug 2018</t>
  </si>
  <si>
    <t>Jul 2018</t>
  </si>
  <si>
    <t>Jun 2018</t>
  </si>
  <si>
    <t>May 2018</t>
  </si>
  <si>
    <t>Apr 2018</t>
  </si>
  <si>
    <t>Mar 2018</t>
  </si>
  <si>
    <t>Feb 2018</t>
  </si>
  <si>
    <t>Jan 2018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</si>
  <si>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</si>
  <si>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</si>
  <si>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</si>
  <si>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</si>
  <si>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</si>
  <si>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</si>
  <si>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</si>
  <si>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</si>
  <si>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</si>
  <si>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</si>
  <si>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</si>
  <si>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</si>
  <si>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Monthly FAC Rate</t>
  </si>
  <si>
    <t>12 Month Rolling Average Fuel Cost</t>
  </si>
  <si>
    <t>12 Month Rolling Average Sales</t>
  </si>
  <si>
    <t>12 Month Rolling Average FAC Rate</t>
  </si>
  <si>
    <t>12 Month Rolling Average Calculated Fuel Rate</t>
  </si>
  <si>
    <t>May 2019</t>
  </si>
  <si>
    <t>June 2019</t>
  </si>
  <si>
    <t>July 2019</t>
  </si>
  <si>
    <t>August 2019</t>
  </si>
  <si>
    <r>
      <t xml:space="preserve">D. Total Fuel Costs (A + B - C) </t>
    </r>
    <r>
      <rPr>
        <vertAlign val="superscript"/>
        <sz val="10"/>
        <color theme="1"/>
        <rFont val="Arial"/>
        <family val="2"/>
      </rPr>
      <t>(b)</t>
    </r>
  </si>
  <si>
    <t>month of xxxx 20xx and the estimated cost orginally</t>
  </si>
  <si>
    <t>Oct 2016</t>
  </si>
  <si>
    <t>Nov 2016</t>
  </si>
  <si>
    <t>Dec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</si>
</sst>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;\(0.000000\)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color rgb="FF0000FF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17" fontId="2" fillId="0" borderId="0" xfId="0" quotePrefix="1" applyNumberFormat="1" applyFont="1"/>
    <xf numFmtId="0" fontId="3" fillId="0" borderId="0" xfId="0" applyFont="1" applyFill="1" applyAlignment="1">
      <alignment horizontal="center"/>
    </xf>
    <xf numFmtId="0" fontId="0" fillId="0" borderId="0" xfId="0" quotePrefix="1"/>
    <xf numFmtId="0" fontId="5" fillId="0" borderId="0" xfId="2" quotePrefix="1" applyFont="1" applyAlignment="1">
      <alignment horizontal="center" vertical="center"/>
    </xf>
    <xf numFmtId="0" fontId="4" fillId="0" borderId="0" xfId="0" applyFont="1" applyFill="1"/>
    <xf numFmtId="0" fontId="5" fillId="0" borderId="0" xfId="2" applyFont="1" applyFill="1" applyAlignment="1">
      <alignment horizontal="center" vertical="center"/>
    </xf>
    <xf numFmtId="0" fontId="4" fillId="0" borderId="0" xfId="0" quotePrefix="1" applyFont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0" xfId="0" quotePrefix="1" applyAlignment="1">
      <alignment horizontal="left"/>
    </xf>
    <xf numFmtId="0" fontId="5" fillId="0" borderId="0" xfId="2" applyFont="1" applyAlignment="1">
      <alignment horizontal="center" vertical="center"/>
    </xf>
    <xf numFmtId="44" fontId="0" fillId="0" borderId="2" xfId="0" applyNumberFormat="1" applyFill="1" applyBorder="1"/>
    <xf numFmtId="43" fontId="0" fillId="0" borderId="0" xfId="0" applyNumberFormat="1" applyFill="1"/>
    <xf numFmtId="43" fontId="7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/>
    <xf numFmtId="44" fontId="0" fillId="0" borderId="0" xfId="0" applyNumberFormat="1" applyFill="1" applyBorder="1"/>
    <xf numFmtId="0" fontId="0" fillId="0" borderId="0" xfId="0" applyAlignment="1">
      <alignment horizontal="left"/>
    </xf>
    <xf numFmtId="0" fontId="4" fillId="0" borderId="0" xfId="0" quotePrefix="1" applyFont="1"/>
    <xf numFmtId="7" fontId="7" fillId="0" borderId="0" xfId="0" applyNumberFormat="1" applyFont="1" applyFill="1" applyBorder="1"/>
    <xf numFmtId="0" fontId="8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2" quotePrefix="1" applyFont="1" applyFill="1" applyAlignment="1">
      <alignment horizontal="center" vertical="center"/>
    </xf>
    <xf numFmtId="0" fontId="4" fillId="0" borderId="0" xfId="2" quotePrefix="1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44" fontId="0" fillId="0" borderId="3" xfId="0" applyNumberFormat="1" applyFill="1" applyBorder="1"/>
    <xf numFmtId="0" fontId="0" fillId="0" borderId="4" xfId="0" applyBorder="1"/>
    <xf numFmtId="0" fontId="5" fillId="0" borderId="4" xfId="0" applyFont="1" applyBorder="1" applyAlignment="1">
      <alignment horizontal="center" vertical="center"/>
    </xf>
    <xf numFmtId="44" fontId="7" fillId="0" borderId="0" xfId="1" applyNumberFormat="1" applyFont="1" applyFill="1"/>
    <xf numFmtId="43" fontId="7" fillId="0" borderId="0" xfId="1" applyNumberFormat="1" applyFont="1" applyFill="1"/>
    <xf numFmtId="43" fontId="7" fillId="0" borderId="1" xfId="1" applyNumberFormat="1" applyFont="1" applyFill="1" applyBorder="1"/>
    <xf numFmtId="44" fontId="7" fillId="0" borderId="0" xfId="0" applyNumberFormat="1" applyFont="1" applyFill="1"/>
    <xf numFmtId="44" fontId="7" fillId="0" borderId="0" xfId="1" applyNumberFormat="1" applyFont="1" applyFill="1" applyBorder="1"/>
    <xf numFmtId="43" fontId="7" fillId="0" borderId="0" xfId="0" applyNumberFormat="1" applyFont="1" applyFill="1"/>
    <xf numFmtId="44" fontId="7" fillId="0" borderId="0" xfId="0" applyNumberFormat="1" applyFont="1" applyFill="1" applyBorder="1"/>
    <xf numFmtId="0" fontId="7" fillId="0" borderId="0" xfId="0" applyFont="1"/>
    <xf numFmtId="37" fontId="7" fillId="0" borderId="0" xfId="0" applyNumberFormat="1" applyFont="1"/>
    <xf numFmtId="17" fontId="10" fillId="0" borderId="0" xfId="0" quotePrefix="1" applyNumberFormat="1" applyFont="1" applyAlignment="1">
      <alignment horizontal="center"/>
    </xf>
    <xf numFmtId="44" fontId="7" fillId="0" borderId="1" xfId="0" applyNumberFormat="1" applyFont="1" applyFill="1" applyBorder="1"/>
    <xf numFmtId="164" fontId="0" fillId="0" borderId="0" xfId="0" applyNumberFormat="1"/>
    <xf numFmtId="0" fontId="0" fillId="2" borderId="5" xfId="0" applyFill="1" applyBorder="1"/>
    <xf numFmtId="0" fontId="0" fillId="2" borderId="6" xfId="0" applyFill="1" applyBorder="1"/>
    <xf numFmtId="44" fontId="0" fillId="2" borderId="6" xfId="0" applyNumberFormat="1" applyFill="1" applyBorder="1"/>
    <xf numFmtId="44" fontId="0" fillId="2" borderId="7" xfId="0" applyNumberFormat="1" applyFill="1" applyBorder="1"/>
    <xf numFmtId="0" fontId="0" fillId="2" borderId="8" xfId="0" applyFill="1" applyBorder="1"/>
    <xf numFmtId="0" fontId="0" fillId="2" borderId="0" xfId="0" applyFill="1" applyBorder="1"/>
    <xf numFmtId="37" fontId="4" fillId="2" borderId="0" xfId="0" applyNumberFormat="1" applyFont="1" applyFill="1" applyBorder="1"/>
    <xf numFmtId="37" fontId="4" fillId="2" borderId="9" xfId="0" applyNumberFormat="1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164" fontId="0" fillId="2" borderId="11" xfId="0" applyNumberFormat="1" applyFill="1" applyBorder="1"/>
    <xf numFmtId="164" fontId="0" fillId="2" borderId="12" xfId="0" applyNumberFormat="1" applyFill="1" applyBorder="1"/>
    <xf numFmtId="0" fontId="2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Normal 10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O68"/>
  <sheetViews>
    <sheetView tabSelected="1" view="pageLayout" zoomScale="80" zoomScaleNormal="80" zoomScalePageLayoutView="80" workbookViewId="0">
      <selection activeCell="B40" sqref="B40"/>
    </sheetView>
  </sheetViews>
  <sheetFormatPr defaultRowHeight="12.75" x14ac:dyDescent="0.2"/>
  <cols>
    <col min="2" max="2" width="47.85546875" customWidth="1"/>
    <col min="3" max="3" width="5.7109375" customWidth="1"/>
    <col min="4" max="38" width="17.140625" customWidth="1"/>
  </cols>
  <sheetData>
    <row r="1" spans="1:41" x14ac:dyDescent="0.2">
      <c r="A1" s="57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1" x14ac:dyDescent="0.2">
      <c r="A2" s="57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5" spans="1:41" x14ac:dyDescent="0.2">
      <c r="B5" s="2" t="s">
        <v>34</v>
      </c>
      <c r="C5" s="3"/>
      <c r="D5" s="41" t="s">
        <v>74</v>
      </c>
      <c r="E5" s="41" t="s">
        <v>75</v>
      </c>
      <c r="F5" s="41" t="s">
        <v>76</v>
      </c>
      <c r="G5" s="41" t="s">
        <v>51</v>
      </c>
      <c r="H5" s="41" t="s">
        <v>52</v>
      </c>
      <c r="I5" s="41" t="s">
        <v>53</v>
      </c>
      <c r="J5" s="41" t="s">
        <v>54</v>
      </c>
      <c r="K5" s="41" t="s">
        <v>55</v>
      </c>
      <c r="L5" s="41" t="s">
        <v>56</v>
      </c>
      <c r="M5" s="41" t="s">
        <v>57</v>
      </c>
      <c r="N5" s="41" t="s">
        <v>58</v>
      </c>
      <c r="O5" s="41" t="s">
        <v>59</v>
      </c>
      <c r="P5" s="41" t="s">
        <v>60</v>
      </c>
      <c r="Q5" s="41" t="s">
        <v>61</v>
      </c>
      <c r="R5" s="41" t="s">
        <v>62</v>
      </c>
      <c r="S5" s="41" t="s">
        <v>50</v>
      </c>
      <c r="T5" s="41" t="s">
        <v>49</v>
      </c>
      <c r="U5" s="41" t="s">
        <v>48</v>
      </c>
      <c r="V5" s="41" t="s">
        <v>47</v>
      </c>
      <c r="W5" s="41" t="s">
        <v>46</v>
      </c>
      <c r="X5" s="41" t="s">
        <v>45</v>
      </c>
      <c r="Y5" s="41" t="s">
        <v>44</v>
      </c>
      <c r="Z5" s="41" t="s">
        <v>43</v>
      </c>
      <c r="AA5" s="41" t="s">
        <v>42</v>
      </c>
      <c r="AB5" s="41" t="s">
        <v>41</v>
      </c>
      <c r="AC5" s="41" t="s">
        <v>40</v>
      </c>
      <c r="AD5" s="41" t="s">
        <v>39</v>
      </c>
      <c r="AE5" s="41" t="s">
        <v>38</v>
      </c>
      <c r="AF5" s="41" t="s">
        <v>35</v>
      </c>
      <c r="AG5" s="41" t="s">
        <v>36</v>
      </c>
      <c r="AH5" s="41" t="s">
        <v>37</v>
      </c>
      <c r="AI5" s="41" t="s">
        <v>68</v>
      </c>
      <c r="AJ5" s="41" t="s">
        <v>69</v>
      </c>
      <c r="AK5" s="41" t="s">
        <v>70</v>
      </c>
      <c r="AL5" s="41" t="s">
        <v>71</v>
      </c>
      <c r="AM5" s="41"/>
      <c r="AN5" s="41"/>
      <c r="AO5" s="41"/>
    </row>
    <row r="6" spans="1:41" x14ac:dyDescent="0.2">
      <c r="D6" s="4" t="s">
        <v>2</v>
      </c>
      <c r="E6" s="4" t="s">
        <v>2</v>
      </c>
      <c r="F6" s="4" t="s">
        <v>2</v>
      </c>
      <c r="G6" s="4" t="s">
        <v>2</v>
      </c>
      <c r="H6" s="4" t="s">
        <v>2</v>
      </c>
      <c r="I6" s="4" t="s">
        <v>2</v>
      </c>
      <c r="J6" s="4" t="s">
        <v>2</v>
      </c>
      <c r="K6" s="4" t="s">
        <v>2</v>
      </c>
      <c r="L6" s="4" t="s">
        <v>2</v>
      </c>
      <c r="M6" s="4" t="s">
        <v>2</v>
      </c>
      <c r="N6" s="4" t="s">
        <v>2</v>
      </c>
      <c r="O6" s="4" t="s">
        <v>2</v>
      </c>
      <c r="P6" s="4" t="s">
        <v>2</v>
      </c>
      <c r="Q6" s="4" t="s">
        <v>2</v>
      </c>
      <c r="R6" s="4" t="s">
        <v>2</v>
      </c>
      <c r="S6" s="4" t="s">
        <v>2</v>
      </c>
      <c r="T6" s="4" t="s">
        <v>2</v>
      </c>
      <c r="U6" s="4" t="s">
        <v>2</v>
      </c>
      <c r="V6" s="4" t="s">
        <v>2</v>
      </c>
      <c r="W6" s="4" t="s">
        <v>2</v>
      </c>
      <c r="X6" s="4" t="s">
        <v>2</v>
      </c>
      <c r="Y6" s="4" t="s">
        <v>2</v>
      </c>
      <c r="Z6" s="4" t="s">
        <v>2</v>
      </c>
      <c r="AA6" s="4" t="s">
        <v>2</v>
      </c>
      <c r="AB6" s="4" t="s">
        <v>2</v>
      </c>
      <c r="AC6" s="4" t="s">
        <v>2</v>
      </c>
      <c r="AD6" s="4" t="s">
        <v>2</v>
      </c>
      <c r="AE6" s="4" t="s">
        <v>2</v>
      </c>
      <c r="AF6" s="4" t="s">
        <v>2</v>
      </c>
      <c r="AG6" s="4" t="s">
        <v>2</v>
      </c>
      <c r="AH6" s="4" t="s">
        <v>2</v>
      </c>
      <c r="AI6" s="4" t="s">
        <v>2</v>
      </c>
      <c r="AJ6" s="4" t="s">
        <v>2</v>
      </c>
      <c r="AK6" s="4" t="s">
        <v>2</v>
      </c>
      <c r="AL6" s="4" t="s">
        <v>2</v>
      </c>
      <c r="AM6" s="4"/>
      <c r="AN6" s="4"/>
      <c r="AO6" s="4"/>
    </row>
    <row r="7" spans="1:41" x14ac:dyDescent="0.2">
      <c r="A7" s="5" t="s">
        <v>3</v>
      </c>
    </row>
    <row r="8" spans="1:41" x14ac:dyDescent="0.2">
      <c r="B8" t="s">
        <v>4</v>
      </c>
      <c r="C8" s="6" t="s">
        <v>5</v>
      </c>
      <c r="D8" s="32">
        <v>9070471.8200000003</v>
      </c>
      <c r="E8" s="32">
        <v>7054855</v>
      </c>
      <c r="F8" s="32">
        <v>6189749.5199999996</v>
      </c>
      <c r="G8" s="32">
        <v>9352399.4399999995</v>
      </c>
      <c r="H8" s="32">
        <v>7368098.8100000005</v>
      </c>
      <c r="I8" s="32">
        <v>9054528.1600000001</v>
      </c>
      <c r="J8" s="32">
        <v>7688930.8700000001</v>
      </c>
      <c r="K8" s="32">
        <v>6127844.6500000004</v>
      </c>
      <c r="L8" s="32">
        <v>8076434.4100000001</v>
      </c>
      <c r="M8" s="32">
        <v>5918585.3199999994</v>
      </c>
      <c r="N8" s="32">
        <v>8410962.7200000007</v>
      </c>
      <c r="O8" s="32">
        <v>7067050.8999999994</v>
      </c>
      <c r="P8" s="32">
        <v>7229507.9099999992</v>
      </c>
      <c r="Q8" s="32">
        <v>7334313.2300000004</v>
      </c>
      <c r="R8" s="32">
        <v>6652531.75</v>
      </c>
      <c r="S8" s="32">
        <v>7496211.4900000002</v>
      </c>
      <c r="T8" s="32">
        <v>6006357.54</v>
      </c>
      <c r="U8" s="32">
        <v>272812.2</v>
      </c>
      <c r="V8" s="32">
        <v>0</v>
      </c>
      <c r="W8" s="32">
        <v>0</v>
      </c>
      <c r="X8" s="32">
        <v>2517861.2000000002</v>
      </c>
      <c r="Y8" s="32">
        <v>7264512.1800000006</v>
      </c>
      <c r="Z8" s="32">
        <v>7012868.2599999998</v>
      </c>
      <c r="AA8" s="32">
        <v>5081026.45</v>
      </c>
      <c r="AB8" s="32">
        <v>6170882.46</v>
      </c>
      <c r="AC8" s="32">
        <v>5859729.7200000007</v>
      </c>
      <c r="AD8" s="32">
        <v>8119386.2199999997</v>
      </c>
      <c r="AE8" s="32">
        <v>7804600.1099999994</v>
      </c>
      <c r="AF8" s="32">
        <v>6375406.9499999993</v>
      </c>
      <c r="AG8" s="32">
        <v>7716650.54</v>
      </c>
      <c r="AH8" s="32">
        <v>0</v>
      </c>
      <c r="AI8" s="32">
        <v>6127616.7800000003</v>
      </c>
      <c r="AJ8" s="32">
        <v>6886576.29</v>
      </c>
      <c r="AK8" s="32">
        <v>7792476.9199999999</v>
      </c>
      <c r="AL8" s="32">
        <v>7221948.3399999999</v>
      </c>
    </row>
    <row r="9" spans="1:41" x14ac:dyDescent="0.2">
      <c r="B9" t="s">
        <v>7</v>
      </c>
      <c r="C9" s="6" t="s">
        <v>5</v>
      </c>
      <c r="D9" s="33">
        <v>40235.54</v>
      </c>
      <c r="E9" s="33">
        <v>53822.31</v>
      </c>
      <c r="F9" s="33">
        <v>223681.78</v>
      </c>
      <c r="G9" s="33">
        <v>275114.75</v>
      </c>
      <c r="H9" s="33">
        <v>116256.51</v>
      </c>
      <c r="I9" s="33">
        <v>48065.18</v>
      </c>
      <c r="J9" s="33">
        <v>-120683.95</v>
      </c>
      <c r="K9" s="33">
        <v>154017.34</v>
      </c>
      <c r="L9" s="33">
        <v>46980.42</v>
      </c>
      <c r="M9" s="33">
        <v>194431.48</v>
      </c>
      <c r="N9" s="33">
        <v>53003.1</v>
      </c>
      <c r="O9" s="33">
        <v>135606.95000000001</v>
      </c>
      <c r="P9" s="33">
        <v>167018.69</v>
      </c>
      <c r="Q9" s="33">
        <v>167287.97</v>
      </c>
      <c r="R9" s="33">
        <v>219998.46</v>
      </c>
      <c r="S9" s="33">
        <v>92153.99</v>
      </c>
      <c r="T9" s="33">
        <v>153313.44</v>
      </c>
      <c r="U9" s="33">
        <v>118366.25</v>
      </c>
      <c r="V9" s="33">
        <v>0</v>
      </c>
      <c r="W9" s="33">
        <v>0</v>
      </c>
      <c r="X9" s="33">
        <v>409004.42</v>
      </c>
      <c r="Y9" s="33">
        <v>134362.64000000001</v>
      </c>
      <c r="Z9" s="33">
        <v>179851.12</v>
      </c>
      <c r="AA9" s="33">
        <v>496138.17</v>
      </c>
      <c r="AB9" s="33">
        <v>61796.55</v>
      </c>
      <c r="AC9" s="33">
        <v>298376.93</v>
      </c>
      <c r="AD9" s="33">
        <v>145061.75</v>
      </c>
      <c r="AE9" s="33">
        <v>88987.82</v>
      </c>
      <c r="AF9" s="33">
        <v>194311.15</v>
      </c>
      <c r="AG9" s="33">
        <v>82735.990000000005</v>
      </c>
      <c r="AH9" s="33">
        <v>341053.26</v>
      </c>
      <c r="AI9" s="33">
        <v>1597426.43</v>
      </c>
      <c r="AJ9" s="33">
        <v>1206429.4099999999</v>
      </c>
      <c r="AK9" s="33">
        <v>89511.11</v>
      </c>
      <c r="AL9" s="33">
        <v>135065.87</v>
      </c>
    </row>
    <row r="10" spans="1:41" x14ac:dyDescent="0.2">
      <c r="B10" t="s">
        <v>8</v>
      </c>
      <c r="C10" s="6" t="s">
        <v>5</v>
      </c>
      <c r="D10" s="33">
        <v>302508.89</v>
      </c>
      <c r="E10" s="33">
        <v>71007</v>
      </c>
      <c r="F10" s="33">
        <v>-10369.290000000003</v>
      </c>
      <c r="G10" s="33">
        <v>101046.79</v>
      </c>
      <c r="H10" s="33">
        <v>108310.18000000001</v>
      </c>
      <c r="I10" s="33">
        <v>145303.78</v>
      </c>
      <c r="J10" s="33">
        <v>276.67</v>
      </c>
      <c r="K10" s="33">
        <v>355506.08</v>
      </c>
      <c r="L10" s="33">
        <v>268491.41000000003</v>
      </c>
      <c r="M10" s="33">
        <v>397836.45</v>
      </c>
      <c r="N10" s="33">
        <v>51365</v>
      </c>
      <c r="O10" s="33">
        <v>80840</v>
      </c>
      <c r="P10" s="33">
        <v>98550</v>
      </c>
      <c r="Q10" s="33">
        <v>-1033.5</v>
      </c>
      <c r="R10" s="33">
        <v>303000</v>
      </c>
      <c r="S10" s="33">
        <v>2911200</v>
      </c>
      <c r="T10" s="33">
        <v>-6931.0499999998101</v>
      </c>
      <c r="U10" s="33">
        <v>418297.62</v>
      </c>
      <c r="V10" s="33">
        <v>298000</v>
      </c>
      <c r="W10" s="33">
        <v>621965.5</v>
      </c>
      <c r="X10" s="33">
        <v>1180060</v>
      </c>
      <c r="Y10" s="33">
        <v>1542630</v>
      </c>
      <c r="Z10" s="33">
        <v>619965.36</v>
      </c>
      <c r="AA10" s="33">
        <v>471026.4</v>
      </c>
      <c r="AB10" s="33">
        <v>336950</v>
      </c>
      <c r="AC10" s="33">
        <v>137000</v>
      </c>
      <c r="AD10" s="33">
        <v>0</v>
      </c>
      <c r="AE10" s="33">
        <v>617000</v>
      </c>
      <c r="AF10" s="33">
        <v>104975</v>
      </c>
      <c r="AG10" s="33">
        <v>219825.83000000002</v>
      </c>
      <c r="AH10" s="33">
        <v>115810</v>
      </c>
      <c r="AI10" s="33">
        <v>86432.27</v>
      </c>
      <c r="AJ10" s="33">
        <v>268640</v>
      </c>
      <c r="AK10" s="33">
        <v>1696952.57</v>
      </c>
      <c r="AL10" s="33">
        <v>513332.32</v>
      </c>
    </row>
    <row r="11" spans="1:41" x14ac:dyDescent="0.2">
      <c r="B11" s="7" t="s">
        <v>9</v>
      </c>
      <c r="C11" s="8" t="s">
        <v>10</v>
      </c>
      <c r="D11" s="33">
        <v>250147.66</v>
      </c>
      <c r="E11" s="33">
        <v>141969.62</v>
      </c>
      <c r="F11" s="33">
        <v>45979.8</v>
      </c>
      <c r="G11" s="33">
        <v>172048.1</v>
      </c>
      <c r="H11" s="33">
        <v>20837.34</v>
      </c>
      <c r="I11" s="33">
        <v>222870.3</v>
      </c>
      <c r="J11" s="33">
        <v>0</v>
      </c>
      <c r="K11" s="33">
        <v>52190.73</v>
      </c>
      <c r="L11" s="33">
        <v>0</v>
      </c>
      <c r="M11" s="33">
        <v>77833.72</v>
      </c>
      <c r="N11" s="33">
        <v>84249.279999999999</v>
      </c>
      <c r="O11" s="33">
        <v>41151.53</v>
      </c>
      <c r="P11" s="33">
        <v>108161.33</v>
      </c>
      <c r="Q11" s="33">
        <v>0</v>
      </c>
      <c r="R11" s="33">
        <v>0</v>
      </c>
      <c r="S11" s="33">
        <v>206758.73</v>
      </c>
      <c r="T11" s="33">
        <v>0</v>
      </c>
      <c r="U11" s="33">
        <v>117105.62</v>
      </c>
      <c r="V11" s="33">
        <v>125725.91</v>
      </c>
      <c r="W11" s="33">
        <v>101782.1</v>
      </c>
      <c r="X11" s="33">
        <v>1758957.38</v>
      </c>
      <c r="Y11" s="33">
        <v>-476880.1</v>
      </c>
      <c r="Z11" s="33">
        <v>-373800.55</v>
      </c>
      <c r="AA11" s="33">
        <v>-93342.7</v>
      </c>
      <c r="AB11" s="33">
        <v>-31177.16</v>
      </c>
      <c r="AC11" s="33">
        <v>-297761.37</v>
      </c>
      <c r="AD11" s="33">
        <v>-184119.36</v>
      </c>
      <c r="AE11" s="33">
        <v>-408723.59</v>
      </c>
      <c r="AF11" s="33">
        <v>-155935.29</v>
      </c>
      <c r="AG11" s="33">
        <v>-195032.27</v>
      </c>
      <c r="AH11" s="33">
        <v>-8045.74</v>
      </c>
      <c r="AI11" s="33">
        <v>-197048.94</v>
      </c>
      <c r="AJ11" s="33">
        <v>-366264.67</v>
      </c>
      <c r="AK11" s="33">
        <v>-399787.94</v>
      </c>
      <c r="AL11" s="33">
        <v>-331490.49</v>
      </c>
    </row>
    <row r="12" spans="1:41" ht="14.25" x14ac:dyDescent="0.2">
      <c r="B12" s="9" t="s">
        <v>11</v>
      </c>
      <c r="C12" s="6" t="s">
        <v>5</v>
      </c>
      <c r="D12" s="33">
        <v>0</v>
      </c>
      <c r="E12" s="33">
        <v>0</v>
      </c>
      <c r="F12" s="33">
        <v>2731718.47</v>
      </c>
      <c r="G12" s="33">
        <v>0</v>
      </c>
      <c r="H12" s="33">
        <v>490556.15999999997</v>
      </c>
      <c r="I12" s="33">
        <v>0</v>
      </c>
      <c r="J12" s="33">
        <v>8507.07</v>
      </c>
      <c r="K12" s="33">
        <v>0</v>
      </c>
      <c r="L12" s="33">
        <v>12134.95</v>
      </c>
      <c r="M12" s="33">
        <v>2096859.5</v>
      </c>
      <c r="N12" s="33">
        <v>55430.21</v>
      </c>
      <c r="O12" s="33">
        <v>799030.69</v>
      </c>
      <c r="P12" s="33">
        <v>90515.5</v>
      </c>
      <c r="Q12" s="33">
        <v>67754.59</v>
      </c>
      <c r="R12" s="33">
        <v>746983.17</v>
      </c>
      <c r="S12" s="33">
        <v>27613.42</v>
      </c>
      <c r="T12" s="33">
        <v>526215.73</v>
      </c>
      <c r="U12" s="33">
        <v>0</v>
      </c>
      <c r="V12" s="33">
        <v>0</v>
      </c>
      <c r="W12" s="33">
        <v>0</v>
      </c>
      <c r="X12" s="33">
        <v>0</v>
      </c>
      <c r="Y12" s="33">
        <v>26481.24</v>
      </c>
      <c r="Z12" s="33">
        <v>9326.84</v>
      </c>
      <c r="AA12" s="33">
        <v>125467.02</v>
      </c>
      <c r="AB12" s="33">
        <v>936187.19</v>
      </c>
      <c r="AC12" s="33">
        <v>15599.76</v>
      </c>
      <c r="AD12" s="33">
        <v>18846.439999999999</v>
      </c>
      <c r="AE12" s="33">
        <v>0</v>
      </c>
      <c r="AF12" s="33">
        <v>0</v>
      </c>
      <c r="AG12" s="33">
        <v>0</v>
      </c>
      <c r="AH12" s="33">
        <v>475563.09</v>
      </c>
      <c r="AI12" s="33">
        <v>18459.009999999998</v>
      </c>
      <c r="AJ12" s="33">
        <v>7287.53</v>
      </c>
      <c r="AK12" s="33">
        <v>0</v>
      </c>
      <c r="AL12" s="33">
        <v>0</v>
      </c>
    </row>
    <row r="13" spans="1:41" ht="14.25" x14ac:dyDescent="0.2">
      <c r="B13" s="10" t="s">
        <v>12</v>
      </c>
      <c r="C13" s="6" t="s">
        <v>10</v>
      </c>
      <c r="D13" s="34">
        <v>0</v>
      </c>
      <c r="E13" s="34">
        <v>0</v>
      </c>
      <c r="F13" s="34">
        <v>5125.96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15968.93</v>
      </c>
      <c r="P13" s="34">
        <v>0</v>
      </c>
      <c r="Q13" s="34">
        <v>0</v>
      </c>
      <c r="R13" s="34">
        <v>0</v>
      </c>
      <c r="S13" s="34">
        <v>0</v>
      </c>
      <c r="T13" s="34">
        <v>2957.2</v>
      </c>
      <c r="U13" s="34">
        <v>0</v>
      </c>
      <c r="V13" s="34">
        <v>0</v>
      </c>
      <c r="W13" s="34">
        <v>0</v>
      </c>
      <c r="X13" s="34">
        <v>0</v>
      </c>
      <c r="Y13" s="34">
        <v>19894.91</v>
      </c>
      <c r="Z13" s="34">
        <v>0</v>
      </c>
      <c r="AA13" s="34">
        <v>51397.33</v>
      </c>
      <c r="AB13" s="34">
        <v>140017.89000000001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26632.240000000002</v>
      </c>
      <c r="AI13" s="34">
        <v>0</v>
      </c>
      <c r="AJ13" s="34">
        <v>0</v>
      </c>
      <c r="AK13" s="34">
        <v>0</v>
      </c>
      <c r="AL13" s="34">
        <v>0</v>
      </c>
    </row>
    <row r="14" spans="1:41" x14ac:dyDescent="0.2">
      <c r="B14" s="11" t="s">
        <v>13</v>
      </c>
      <c r="C14" s="12"/>
      <c r="D14" s="13">
        <f t="shared" ref="D14:F14" si="0">D8+D9+D10-D11+D12-D13</f>
        <v>9163068.5899999999</v>
      </c>
      <c r="E14" s="13">
        <f t="shared" si="0"/>
        <v>7037714.6899999995</v>
      </c>
      <c r="F14" s="13">
        <f t="shared" si="0"/>
        <v>9083674.7199999988</v>
      </c>
      <c r="G14" s="13">
        <f t="shared" ref="G14" si="1">G8+G9+G10-G11+G12-G13</f>
        <v>9556512.879999999</v>
      </c>
      <c r="H14" s="13">
        <f t="shared" ref="H14" si="2">H8+H9+H10-H11+H12-H13</f>
        <v>8062384.3200000003</v>
      </c>
      <c r="I14" s="13">
        <f t="shared" ref="I14" si="3">I8+I9+I10-I11+I12-I13</f>
        <v>9025026.8199999984</v>
      </c>
      <c r="J14" s="13">
        <f t="shared" ref="J14" si="4">J8+J9+J10-J11+J12-J13</f>
        <v>7577030.6600000001</v>
      </c>
      <c r="K14" s="13">
        <f t="shared" ref="K14" si="5">K8+K9+K10-K11+K12-K13</f>
        <v>6585177.3399999999</v>
      </c>
      <c r="L14" s="13">
        <f t="shared" ref="L14" si="6">L8+L9+L10-L11+L12-L13</f>
        <v>8404041.1899999995</v>
      </c>
      <c r="M14" s="13">
        <v>8529879.0300000012</v>
      </c>
      <c r="N14" s="13">
        <f t="shared" ref="N14" si="7">N8+N9+N10-N11+N12-N13</f>
        <v>8486511.7500000019</v>
      </c>
      <c r="O14" s="13">
        <f t="shared" ref="O14" si="8">O8+O9+O10-O11+O12-O13</f>
        <v>8025408.0800000001</v>
      </c>
      <c r="P14" s="13">
        <f t="shared" ref="P14:AG14" si="9">P8+P9+P10-P11+P12-P13</f>
        <v>7477430.7699999996</v>
      </c>
      <c r="Q14" s="13">
        <f t="shared" si="9"/>
        <v>7568322.29</v>
      </c>
      <c r="R14" s="13">
        <f t="shared" si="9"/>
        <v>7922513.3799999999</v>
      </c>
      <c r="S14" s="13">
        <f t="shared" si="9"/>
        <v>10320420.17</v>
      </c>
      <c r="T14" s="13">
        <f t="shared" si="9"/>
        <v>6675998.46</v>
      </c>
      <c r="U14" s="13">
        <f t="shared" si="9"/>
        <v>692370.45000000007</v>
      </c>
      <c r="V14" s="13">
        <f t="shared" si="9"/>
        <v>172274.09</v>
      </c>
      <c r="W14" s="13">
        <f t="shared" si="9"/>
        <v>520183.4</v>
      </c>
      <c r="X14" s="13">
        <f t="shared" si="9"/>
        <v>2347968.2400000002</v>
      </c>
      <c r="Y14" s="13">
        <f t="shared" si="9"/>
        <v>9424971.25</v>
      </c>
      <c r="Z14" s="13">
        <f t="shared" si="9"/>
        <v>8195812.1299999999</v>
      </c>
      <c r="AA14" s="13">
        <f t="shared" si="9"/>
        <v>6215603.4100000001</v>
      </c>
      <c r="AB14" s="13">
        <f t="shared" si="9"/>
        <v>7396975.4699999997</v>
      </c>
      <c r="AC14" s="13">
        <f t="shared" si="9"/>
        <v>6608467.7800000003</v>
      </c>
      <c r="AD14" s="13">
        <f t="shared" si="9"/>
        <v>8467413.7699999996</v>
      </c>
      <c r="AE14" s="13">
        <f t="shared" si="9"/>
        <v>8919311.5199999996</v>
      </c>
      <c r="AF14" s="13">
        <f t="shared" si="9"/>
        <v>6830628.3899999997</v>
      </c>
      <c r="AG14" s="13">
        <f t="shared" si="9"/>
        <v>8214244.6299999999</v>
      </c>
      <c r="AH14" s="13">
        <f>AH8+AH9+AH10-AH11+AH12-AH13</f>
        <v>913839.85000000009</v>
      </c>
      <c r="AI14" s="13">
        <f t="shared" ref="AI14:AL14" si="10">AI8+AI9+AI10-AI11+AI12-AI13</f>
        <v>8026983.4299999997</v>
      </c>
      <c r="AJ14" s="13">
        <f t="shared" si="10"/>
        <v>8735197.9000000004</v>
      </c>
      <c r="AK14" s="13">
        <f t="shared" si="10"/>
        <v>9978728.5399999991</v>
      </c>
      <c r="AL14" s="13">
        <f t="shared" si="10"/>
        <v>8201837.0200000005</v>
      </c>
    </row>
    <row r="15" spans="1:41" x14ac:dyDescent="0.2">
      <c r="C15" s="1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pans="1:41" x14ac:dyDescent="0.2">
      <c r="A16" t="s">
        <v>14</v>
      </c>
      <c r="C16" s="1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1:38" x14ac:dyDescent="0.2">
      <c r="B17" s="11" t="s">
        <v>15</v>
      </c>
      <c r="C17" s="6" t="s">
        <v>5</v>
      </c>
      <c r="D17" s="35">
        <v>17793.64</v>
      </c>
      <c r="E17" s="35">
        <v>1084964.73</v>
      </c>
      <c r="F17" s="35">
        <v>4790674</v>
      </c>
      <c r="G17" s="35">
        <v>101854.63</v>
      </c>
      <c r="H17" s="35">
        <v>717773.12</v>
      </c>
      <c r="I17" s="35">
        <v>29926.01</v>
      </c>
      <c r="J17" s="35">
        <v>668465.85000000009</v>
      </c>
      <c r="K17" s="35">
        <v>3650907.57</v>
      </c>
      <c r="L17" s="35">
        <v>479223.36000000004</v>
      </c>
      <c r="M17" s="35">
        <v>5131236.6500000004</v>
      </c>
      <c r="N17" s="35">
        <v>756806.6</v>
      </c>
      <c r="O17" s="35">
        <v>2015211.65</v>
      </c>
      <c r="P17" s="35">
        <v>1613916.51</v>
      </c>
      <c r="Q17" s="35">
        <v>1486190.59</v>
      </c>
      <c r="R17" s="35">
        <v>2445729.75</v>
      </c>
      <c r="S17" s="35">
        <v>2384092.19</v>
      </c>
      <c r="T17" s="35">
        <v>1653706.6500000001</v>
      </c>
      <c r="U17" s="35">
        <v>10052776.360000001</v>
      </c>
      <c r="V17" s="35">
        <v>9348472.4400000013</v>
      </c>
      <c r="W17" s="35">
        <v>12161090.48</v>
      </c>
      <c r="X17" s="35">
        <v>9127231.959999999</v>
      </c>
      <c r="Y17" s="35">
        <v>1547872.41</v>
      </c>
      <c r="Z17" s="35">
        <v>2507288.7799999998</v>
      </c>
      <c r="AA17" s="35">
        <v>3829724.9</v>
      </c>
      <c r="AB17" s="35">
        <v>2480118.4000000004</v>
      </c>
      <c r="AC17" s="35">
        <v>2886970.59</v>
      </c>
      <c r="AD17" s="35">
        <v>1397520.22</v>
      </c>
      <c r="AE17" s="35">
        <v>702360.5</v>
      </c>
      <c r="AF17" s="35">
        <v>1249884.18</v>
      </c>
      <c r="AG17" s="35">
        <v>374958.52999999997</v>
      </c>
      <c r="AH17" s="35">
        <v>8030904.8400000008</v>
      </c>
      <c r="AI17" s="35">
        <v>1618120.4</v>
      </c>
      <c r="AJ17" s="35">
        <v>584141.73</v>
      </c>
      <c r="AK17" s="35">
        <v>1237103.25</v>
      </c>
      <c r="AL17" s="35">
        <v>1492498.27</v>
      </c>
    </row>
    <row r="18" spans="1:38" x14ac:dyDescent="0.2">
      <c r="B18" t="s">
        <v>16</v>
      </c>
      <c r="C18" s="6" t="s">
        <v>5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</row>
    <row r="19" spans="1:38" ht="14.25" x14ac:dyDescent="0.2">
      <c r="B19" s="11" t="s">
        <v>17</v>
      </c>
      <c r="C19" s="6" t="s">
        <v>10</v>
      </c>
      <c r="D19" s="33">
        <v>0</v>
      </c>
      <c r="E19" s="33">
        <v>24811</v>
      </c>
      <c r="F19" s="33">
        <v>4183163.86</v>
      </c>
      <c r="G19" s="33">
        <v>0</v>
      </c>
      <c r="H19" s="33">
        <v>501507.75</v>
      </c>
      <c r="I19" s="33">
        <v>0</v>
      </c>
      <c r="J19" s="33">
        <v>9867.25</v>
      </c>
      <c r="K19" s="33">
        <v>0</v>
      </c>
      <c r="L19" s="33">
        <v>20406.57</v>
      </c>
      <c r="M19" s="33">
        <v>2881781.18</v>
      </c>
      <c r="N19" s="33">
        <v>62318.81</v>
      </c>
      <c r="O19" s="33">
        <v>1333305.57</v>
      </c>
      <c r="P19" s="33">
        <v>137799.07</v>
      </c>
      <c r="Q19" s="33">
        <v>115694.42</v>
      </c>
      <c r="R19" s="33">
        <v>1170777.68</v>
      </c>
      <c r="S19" s="33">
        <v>35823.550000000003</v>
      </c>
      <c r="T19" s="33">
        <v>727785.94</v>
      </c>
      <c r="U19" s="33">
        <v>0</v>
      </c>
      <c r="V19" s="33">
        <v>0</v>
      </c>
      <c r="W19" s="33">
        <v>0</v>
      </c>
      <c r="X19" s="33">
        <v>0</v>
      </c>
      <c r="Y19" s="33">
        <v>49226.2</v>
      </c>
      <c r="Z19" s="33">
        <v>9591.7900000000009</v>
      </c>
      <c r="AA19" s="33">
        <v>200995.91</v>
      </c>
      <c r="AB19" s="33">
        <v>1606960.62</v>
      </c>
      <c r="AC19" s="33">
        <v>26602.32</v>
      </c>
      <c r="AD19" s="33">
        <v>29667.17</v>
      </c>
      <c r="AE19" s="33">
        <v>0</v>
      </c>
      <c r="AF19" s="33">
        <v>0</v>
      </c>
      <c r="AG19" s="33">
        <v>0</v>
      </c>
      <c r="AH19" s="33">
        <v>717496.71</v>
      </c>
      <c r="AI19" s="33">
        <v>27462.080000000002</v>
      </c>
      <c r="AJ19" s="33">
        <v>7287.53</v>
      </c>
      <c r="AK19" s="33">
        <v>0</v>
      </c>
      <c r="AL19" s="33">
        <v>0</v>
      </c>
    </row>
    <row r="20" spans="1:38" x14ac:dyDescent="0.2">
      <c r="B20" s="10" t="s">
        <v>18</v>
      </c>
      <c r="C20" s="6" t="s">
        <v>10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5800.42</v>
      </c>
      <c r="Y20" s="15">
        <v>2465.64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</row>
    <row r="21" spans="1:38" x14ac:dyDescent="0.2">
      <c r="B21" s="11" t="s">
        <v>13</v>
      </c>
      <c r="C21" s="12"/>
      <c r="D21" s="13">
        <f t="shared" ref="D21:F21" si="11">SUM(D17:D18)-D19-D20</f>
        <v>17793.64</v>
      </c>
      <c r="E21" s="13">
        <f t="shared" si="11"/>
        <v>1060153.73</v>
      </c>
      <c r="F21" s="13">
        <f t="shared" si="11"/>
        <v>607510.14000000013</v>
      </c>
      <c r="G21" s="13">
        <f t="shared" ref="G21" si="12">SUM(G17:G18)-G19-G20</f>
        <v>101854.63</v>
      </c>
      <c r="H21" s="13">
        <f t="shared" ref="H21" si="13">SUM(H17:H18)-H19-H20</f>
        <v>216265.37</v>
      </c>
      <c r="I21" s="13">
        <f t="shared" ref="I21" si="14">SUM(I17:I18)-I19-I20</f>
        <v>29926.01</v>
      </c>
      <c r="J21" s="13">
        <f t="shared" ref="J21" si="15">SUM(J17:J18)-J19-J20</f>
        <v>658598.60000000009</v>
      </c>
      <c r="K21" s="13">
        <f t="shared" ref="K21" si="16">SUM(K17:K18)-K19-K20</f>
        <v>3650907.57</v>
      </c>
      <c r="L21" s="13">
        <f t="shared" ref="L21" si="17">SUM(L17:L18)-L19-L20</f>
        <v>458816.79000000004</v>
      </c>
      <c r="M21" s="13">
        <f t="shared" ref="M21" si="18">SUM(M17:M18)-M19-M20</f>
        <v>2249455.4700000002</v>
      </c>
      <c r="N21" s="13">
        <f t="shared" ref="N21" si="19">SUM(N17:N18)-N19-N20</f>
        <v>694487.79</v>
      </c>
      <c r="O21" s="13">
        <f t="shared" ref="O21" si="20">SUM(O17:O18)-O19-O20</f>
        <v>681906.07999999984</v>
      </c>
      <c r="P21" s="13">
        <f t="shared" ref="P21:AG21" si="21">SUM(P17:P18)-P19-P20</f>
        <v>1476117.44</v>
      </c>
      <c r="Q21" s="13">
        <f t="shared" si="21"/>
        <v>1370496.1700000002</v>
      </c>
      <c r="R21" s="13">
        <f t="shared" si="21"/>
        <v>1274952.07</v>
      </c>
      <c r="S21" s="13">
        <f t="shared" si="21"/>
        <v>2348268.64</v>
      </c>
      <c r="T21" s="13">
        <f t="shared" si="21"/>
        <v>925920.7100000002</v>
      </c>
      <c r="U21" s="13">
        <f t="shared" si="21"/>
        <v>10052776.360000001</v>
      </c>
      <c r="V21" s="13">
        <f t="shared" si="21"/>
        <v>9348472.4400000013</v>
      </c>
      <c r="W21" s="13">
        <f t="shared" si="21"/>
        <v>12161090.48</v>
      </c>
      <c r="X21" s="13">
        <f t="shared" si="21"/>
        <v>9121431.5399999991</v>
      </c>
      <c r="Y21" s="13">
        <f t="shared" si="21"/>
        <v>1496180.57</v>
      </c>
      <c r="Z21" s="13">
        <f t="shared" si="21"/>
        <v>2497696.9899999998</v>
      </c>
      <c r="AA21" s="13">
        <f t="shared" si="21"/>
        <v>3628728.9899999998</v>
      </c>
      <c r="AB21" s="13">
        <f t="shared" si="21"/>
        <v>873157.78000000026</v>
      </c>
      <c r="AC21" s="13">
        <f t="shared" si="21"/>
        <v>2860368.27</v>
      </c>
      <c r="AD21" s="13">
        <f t="shared" si="21"/>
        <v>1367853.05</v>
      </c>
      <c r="AE21" s="13">
        <f t="shared" si="21"/>
        <v>702360.5</v>
      </c>
      <c r="AF21" s="13">
        <f t="shared" si="21"/>
        <v>1249884.18</v>
      </c>
      <c r="AG21" s="13">
        <f t="shared" si="21"/>
        <v>374958.52999999997</v>
      </c>
      <c r="AH21" s="13">
        <f>SUM(AH17:AH18)-AH19-AH20</f>
        <v>7313408.1300000008</v>
      </c>
      <c r="AI21" s="13">
        <f t="shared" ref="AI21:AL21" si="22">SUM(AI17:AI18)-AI19-AI20</f>
        <v>1590658.3199999998</v>
      </c>
      <c r="AJ21" s="13">
        <f t="shared" si="22"/>
        <v>576854.19999999995</v>
      </c>
      <c r="AK21" s="13">
        <f t="shared" si="22"/>
        <v>1237103.25</v>
      </c>
      <c r="AL21" s="13">
        <f t="shared" si="22"/>
        <v>1492498.27</v>
      </c>
    </row>
    <row r="22" spans="1:38" x14ac:dyDescent="0.2">
      <c r="C22" s="12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x14ac:dyDescent="0.2">
      <c r="A23" s="17" t="s">
        <v>19</v>
      </c>
      <c r="B23" s="17"/>
      <c r="C23" s="8"/>
      <c r="D23" s="42">
        <v>2055298.2094576424</v>
      </c>
      <c r="E23" s="42">
        <v>1106840.9900000021</v>
      </c>
      <c r="F23" s="42">
        <v>878773.03999999899</v>
      </c>
      <c r="G23" s="42">
        <v>1470644.2796326857</v>
      </c>
      <c r="H23" s="42">
        <v>1283973.1699999988</v>
      </c>
      <c r="I23" s="42">
        <v>1792827.4995660291</v>
      </c>
      <c r="J23" s="42">
        <v>1840959.6099999975</v>
      </c>
      <c r="K23" s="42">
        <v>1167539.0446253933</v>
      </c>
      <c r="L23" s="42">
        <v>647824.43000000028</v>
      </c>
      <c r="M23" s="42">
        <v>323599.89193741872</v>
      </c>
      <c r="N23" s="42">
        <v>448184.95632669702</v>
      </c>
      <c r="O23" s="42">
        <v>961966.04000000039</v>
      </c>
      <c r="P23" s="42">
        <v>1989715.0200000014</v>
      </c>
      <c r="Q23" s="42">
        <v>1414777.9000000013</v>
      </c>
      <c r="R23" s="42">
        <v>767258.71999999869</v>
      </c>
      <c r="S23" s="42">
        <v>1634412.3506291436</v>
      </c>
      <c r="T23" s="42">
        <v>207285.80999999886</v>
      </c>
      <c r="U23" s="42">
        <v>40227.899999999965</v>
      </c>
      <c r="V23" s="42">
        <v>218.28000000002794</v>
      </c>
      <c r="W23" s="42">
        <v>0</v>
      </c>
      <c r="X23" s="42">
        <v>179695.45999999996</v>
      </c>
      <c r="Y23" s="42">
        <v>928973.16000000329</v>
      </c>
      <c r="Z23" s="42">
        <v>263122.54999999783</v>
      </c>
      <c r="AA23" s="42">
        <v>524209.81000000017</v>
      </c>
      <c r="AB23" s="42">
        <v>799147.67000000039</v>
      </c>
      <c r="AC23" s="42">
        <v>1020329.9300000016</v>
      </c>
      <c r="AD23" s="42">
        <v>1187115.4503760478</v>
      </c>
      <c r="AE23" s="42">
        <v>791941.99000000022</v>
      </c>
      <c r="AF23" s="42">
        <v>527239.13000000187</v>
      </c>
      <c r="AG23" s="42">
        <v>1072180.0399999963</v>
      </c>
      <c r="AH23" s="42">
        <v>0</v>
      </c>
      <c r="AI23" s="42">
        <v>1553367.7200000007</v>
      </c>
      <c r="AJ23" s="42">
        <v>1182889.3899999964</v>
      </c>
      <c r="AK23" s="42">
        <v>1087264.3200000024</v>
      </c>
      <c r="AL23" s="42">
        <v>401190.79000000353</v>
      </c>
    </row>
    <row r="24" spans="1:38" x14ac:dyDescent="0.2">
      <c r="A24" s="17"/>
      <c r="B24" s="17"/>
      <c r="C24" s="8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>
        <v>0</v>
      </c>
      <c r="AE24" s="14"/>
      <c r="AF24" s="14"/>
      <c r="AG24" s="14"/>
      <c r="AH24" s="14"/>
      <c r="AI24" s="14" t="s">
        <v>6</v>
      </c>
      <c r="AJ24" s="14"/>
      <c r="AK24" s="14"/>
      <c r="AL24" s="14"/>
    </row>
    <row r="25" spans="1:38" ht="14.25" x14ac:dyDescent="0.2">
      <c r="A25" s="11" t="s">
        <v>72</v>
      </c>
      <c r="C25" s="6" t="s">
        <v>5</v>
      </c>
      <c r="D25" s="18">
        <f t="shared" ref="D25:F25" si="23">D14+D21-D23</f>
        <v>7125564.020542358</v>
      </c>
      <c r="E25" s="18">
        <f t="shared" si="23"/>
        <v>6991027.4299999978</v>
      </c>
      <c r="F25" s="18">
        <f t="shared" si="23"/>
        <v>8812411.8200000003</v>
      </c>
      <c r="G25" s="18">
        <f t="shared" ref="G25:O25" si="24">G14+G21-G23</f>
        <v>8187723.2303673141</v>
      </c>
      <c r="H25" s="18">
        <f t="shared" si="24"/>
        <v>6994676.5200000014</v>
      </c>
      <c r="I25" s="18">
        <f t="shared" si="24"/>
        <v>7262125.3304339694</v>
      </c>
      <c r="J25" s="18">
        <f t="shared" si="24"/>
        <v>6394669.6500000022</v>
      </c>
      <c r="K25" s="18">
        <f t="shared" si="24"/>
        <v>9068545.8653746061</v>
      </c>
      <c r="L25" s="18">
        <f t="shared" si="24"/>
        <v>8215033.5499999998</v>
      </c>
      <c r="M25" s="18">
        <f t="shared" si="24"/>
        <v>10455734.608062584</v>
      </c>
      <c r="N25" s="18">
        <f t="shared" si="24"/>
        <v>8732814.5836733058</v>
      </c>
      <c r="O25" s="18">
        <f t="shared" si="24"/>
        <v>7745348.1200000001</v>
      </c>
      <c r="P25" s="18">
        <f t="shared" ref="P25:AG25" si="25">P14+P21-P23</f>
        <v>6963833.1899999976</v>
      </c>
      <c r="Q25" s="18">
        <f t="shared" si="25"/>
        <v>7524040.5599999996</v>
      </c>
      <c r="R25" s="18">
        <f t="shared" si="25"/>
        <v>8430206.7300000004</v>
      </c>
      <c r="S25" s="18">
        <f t="shared" si="25"/>
        <v>11034276.459370857</v>
      </c>
      <c r="T25" s="18">
        <f t="shared" si="25"/>
        <v>7394633.3600000013</v>
      </c>
      <c r="U25" s="18">
        <f t="shared" si="25"/>
        <v>10704918.91</v>
      </c>
      <c r="V25" s="18">
        <f t="shared" si="25"/>
        <v>9520528.2500000019</v>
      </c>
      <c r="W25" s="18">
        <f t="shared" si="25"/>
        <v>12681273.880000001</v>
      </c>
      <c r="X25" s="18">
        <f t="shared" si="25"/>
        <v>11289704.32</v>
      </c>
      <c r="Y25" s="18">
        <f t="shared" si="25"/>
        <v>9992178.6599999964</v>
      </c>
      <c r="Z25" s="18">
        <f t="shared" si="25"/>
        <v>10430386.570000002</v>
      </c>
      <c r="AA25" s="18">
        <f t="shared" si="25"/>
        <v>9320122.5899999999</v>
      </c>
      <c r="AB25" s="18">
        <f t="shared" si="25"/>
        <v>7470985.5800000001</v>
      </c>
      <c r="AC25" s="18">
        <f t="shared" si="25"/>
        <v>8448506.1199999992</v>
      </c>
      <c r="AD25" s="18">
        <f t="shared" si="25"/>
        <v>8648151.3696239516</v>
      </c>
      <c r="AE25" s="18">
        <f t="shared" si="25"/>
        <v>8829730.0299999993</v>
      </c>
      <c r="AF25" s="18">
        <f t="shared" si="25"/>
        <v>7553273.4399999976</v>
      </c>
      <c r="AG25" s="18">
        <f t="shared" si="25"/>
        <v>7517023.1200000038</v>
      </c>
      <c r="AH25" s="18">
        <f>AH14+AH21-AH23</f>
        <v>8227247.9800000004</v>
      </c>
      <c r="AI25" s="18">
        <f t="shared" ref="AI25:AL25" si="26">AI14+AI21-AI23</f>
        <v>8064274.0299999993</v>
      </c>
      <c r="AJ25" s="18">
        <f t="shared" si="26"/>
        <v>8129162.7100000028</v>
      </c>
      <c r="AK25" s="18">
        <f t="shared" si="26"/>
        <v>10128567.469999997</v>
      </c>
      <c r="AL25" s="18">
        <f t="shared" si="26"/>
        <v>9293144.4999999981</v>
      </c>
    </row>
    <row r="26" spans="1:38" x14ac:dyDescent="0.2">
      <c r="C26" s="12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>
        <v>0</v>
      </c>
      <c r="AE26" s="14"/>
      <c r="AF26" s="14"/>
      <c r="AG26" s="14"/>
      <c r="AH26" s="14"/>
      <c r="AI26" s="14"/>
      <c r="AJ26" s="14"/>
      <c r="AK26" s="14"/>
      <c r="AL26" s="14"/>
    </row>
    <row r="27" spans="1:38" x14ac:dyDescent="0.2">
      <c r="A27" s="11" t="s">
        <v>20</v>
      </c>
      <c r="C27" s="6" t="s">
        <v>10</v>
      </c>
      <c r="D27" s="36">
        <v>184166.3</v>
      </c>
      <c r="E27" s="36">
        <v>229768.25</v>
      </c>
      <c r="F27" s="36">
        <v>-254185.60000000001</v>
      </c>
      <c r="G27" s="36">
        <v>-448781.13</v>
      </c>
      <c r="H27" s="36">
        <v>166229.13</v>
      </c>
      <c r="I27" s="36">
        <v>226105.88</v>
      </c>
      <c r="J27" s="36">
        <v>-18164.580000000002</v>
      </c>
      <c r="K27" s="36">
        <v>218035.58</v>
      </c>
      <c r="L27" s="36">
        <v>-455922.12</v>
      </c>
      <c r="M27" s="36">
        <v>-186258.58</v>
      </c>
      <c r="N27" s="36">
        <v>-68234.73</v>
      </c>
      <c r="O27" s="36">
        <v>72007.88</v>
      </c>
      <c r="P27" s="36">
        <v>310730.86</v>
      </c>
      <c r="Q27" s="36">
        <v>12845.1</v>
      </c>
      <c r="R27" s="36">
        <v>-36872.839999999997</v>
      </c>
      <c r="S27" s="36">
        <v>388950.2</v>
      </c>
      <c r="T27" s="36">
        <v>-4351.82</v>
      </c>
      <c r="U27" s="36">
        <v>-267838.84999999998</v>
      </c>
      <c r="V27" s="36">
        <v>18602.400000000001</v>
      </c>
      <c r="W27" s="36">
        <v>-235839.64</v>
      </c>
      <c r="X27" s="36">
        <v>880902.8</v>
      </c>
      <c r="Y27" s="36">
        <v>613353.93000000005</v>
      </c>
      <c r="Z27" s="36">
        <v>556.53</v>
      </c>
      <c r="AA27" s="36">
        <v>-1883.39</v>
      </c>
      <c r="AB27" s="36">
        <v>-330103.57</v>
      </c>
      <c r="AC27" s="36">
        <v>-158307.45000000001</v>
      </c>
      <c r="AD27" s="36">
        <v>27570.34</v>
      </c>
      <c r="AE27" s="36">
        <v>253999.88</v>
      </c>
      <c r="AF27" s="36">
        <v>80289.14</v>
      </c>
      <c r="AG27" s="36">
        <v>8233.59</v>
      </c>
      <c r="AH27" s="36">
        <v>-26600.36</v>
      </c>
      <c r="AI27" s="36">
        <v>-19431.259999999998</v>
      </c>
      <c r="AJ27" s="36">
        <v>345247.81</v>
      </c>
      <c r="AK27" s="36">
        <v>193071.3</v>
      </c>
      <c r="AL27" s="36">
        <v>-167396.32999999999</v>
      </c>
    </row>
    <row r="28" spans="1:38" x14ac:dyDescent="0.2">
      <c r="C28" s="12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1:38" x14ac:dyDescent="0.2">
      <c r="A29" s="19" t="s">
        <v>21</v>
      </c>
      <c r="C29" s="12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38" x14ac:dyDescent="0.2">
      <c r="A30" s="11"/>
      <c r="B30" s="20" t="s">
        <v>73</v>
      </c>
      <c r="C30" s="12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x14ac:dyDescent="0.2">
      <c r="A31" s="11"/>
      <c r="B31" s="21" t="s">
        <v>30</v>
      </c>
      <c r="C31" s="6" t="s">
        <v>5</v>
      </c>
      <c r="D31" s="38">
        <v>49599.939999999478</v>
      </c>
      <c r="E31" s="38">
        <v>21053.570000000298</v>
      </c>
      <c r="F31" s="38">
        <v>100728.5</v>
      </c>
      <c r="G31" s="38">
        <v>21588.980000000447</v>
      </c>
      <c r="H31" s="38">
        <v>43287.399999999441</v>
      </c>
      <c r="I31" s="38">
        <v>60559.090000000782</v>
      </c>
      <c r="J31" s="38">
        <v>20259.110000000335</v>
      </c>
      <c r="K31" s="38">
        <v>7775.1699999999255</v>
      </c>
      <c r="L31" s="38">
        <v>140688.26000000164</v>
      </c>
      <c r="M31" s="38">
        <v>190752.59000000078</v>
      </c>
      <c r="N31" s="38">
        <v>113327.29000000097</v>
      </c>
      <c r="O31" s="38">
        <v>38038.910000000149</v>
      </c>
      <c r="P31" s="38">
        <v>40053.849999999627</v>
      </c>
      <c r="Q31" s="38">
        <v>237612.41999999993</v>
      </c>
      <c r="R31" s="38">
        <v>29083.290000000037</v>
      </c>
      <c r="S31" s="38">
        <v>66848.449999999255</v>
      </c>
      <c r="T31" s="38">
        <v>37170.39999999851</v>
      </c>
      <c r="U31" s="38">
        <v>50007.489999999292</v>
      </c>
      <c r="V31" s="38">
        <v>76877.470000000671</v>
      </c>
      <c r="W31" s="38">
        <v>-330298.8200000003</v>
      </c>
      <c r="X31" s="38">
        <v>-622570.83000000007</v>
      </c>
      <c r="Y31" s="38">
        <v>-503047.29000000097</v>
      </c>
      <c r="Z31" s="38">
        <v>29620.61999999918</v>
      </c>
      <c r="AA31" s="38">
        <v>-15988.710000000894</v>
      </c>
      <c r="AB31" s="38">
        <v>118644.0700000003</v>
      </c>
      <c r="AC31" s="38">
        <v>-68759.509999999776</v>
      </c>
      <c r="AD31" s="38">
        <v>25390.700000001118</v>
      </c>
      <c r="AE31" s="38">
        <v>-28361.989999998361</v>
      </c>
      <c r="AF31" s="38">
        <v>35943.780000001192</v>
      </c>
      <c r="AG31" s="38">
        <v>6659.589999999851</v>
      </c>
      <c r="AH31" s="38">
        <v>228402.25999999978</v>
      </c>
      <c r="AI31" s="38">
        <v>14140.979999999516</v>
      </c>
      <c r="AJ31" s="38">
        <v>-1097277.67</v>
      </c>
      <c r="AK31" s="38">
        <v>-90314.269999999553</v>
      </c>
      <c r="AL31" s="38">
        <v>-261305.06000000052</v>
      </c>
    </row>
    <row r="32" spans="1:38" x14ac:dyDescent="0.2">
      <c r="A32" s="11"/>
      <c r="B32" s="22" t="s">
        <v>22</v>
      </c>
      <c r="C32" s="1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x14ac:dyDescent="0.2">
      <c r="A33" s="11"/>
      <c r="B33" s="22"/>
      <c r="C33" s="12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x14ac:dyDescent="0.2">
      <c r="A34" s="23" t="s">
        <v>23</v>
      </c>
      <c r="B34" s="22"/>
      <c r="C34" s="12" t="s">
        <v>5</v>
      </c>
      <c r="D34" s="38">
        <v>-41169.792252000421</v>
      </c>
      <c r="E34" s="38">
        <v>-43252.388888997957</v>
      </c>
      <c r="F34" s="38">
        <v>-92733.635985270143</v>
      </c>
      <c r="G34" s="38">
        <v>-30168.852262401953</v>
      </c>
      <c r="H34" s="38">
        <v>6440.4697500746697</v>
      </c>
      <c r="I34" s="38">
        <v>-39052.525246000849</v>
      </c>
      <c r="J34" s="38">
        <v>-7839.9668640028685</v>
      </c>
      <c r="K34" s="38">
        <v>24708.859949916601</v>
      </c>
      <c r="L34" s="38">
        <v>-3524.8196839997545</v>
      </c>
      <c r="M34" s="38">
        <v>3997.2473735008389</v>
      </c>
      <c r="N34" s="38">
        <v>4569.3874899996445</v>
      </c>
      <c r="O34" s="38">
        <v>11165.21974276565</v>
      </c>
      <c r="P34" s="38">
        <v>-28771.103873998858</v>
      </c>
      <c r="Q34" s="38">
        <v>-9228.4671379961073</v>
      </c>
      <c r="R34" s="38">
        <v>-3941.7245505154133</v>
      </c>
      <c r="S34" s="38">
        <v>-1539.9924030005932</v>
      </c>
      <c r="T34" s="38">
        <v>-81708.403311000206</v>
      </c>
      <c r="U34" s="38">
        <v>79757.879306001589</v>
      </c>
      <c r="V34" s="38">
        <v>83631.719021230936</v>
      </c>
      <c r="W34" s="38">
        <v>130354.29556609318</v>
      </c>
      <c r="X34" s="38">
        <v>42057.070000000298</v>
      </c>
      <c r="Y34" s="38">
        <v>531469.91000000201</v>
      </c>
      <c r="Z34" s="38">
        <v>776965.71000000089</v>
      </c>
      <c r="AA34" s="38">
        <v>145600.88499999978</v>
      </c>
      <c r="AB34" s="38">
        <v>-56701.596921559423</v>
      </c>
      <c r="AC34" s="38">
        <v>-14696.382091719657</v>
      </c>
      <c r="AD34" s="38">
        <v>-223225.32007502206</v>
      </c>
      <c r="AE34" s="38">
        <v>-21777.780450429767</v>
      </c>
      <c r="AF34" s="38">
        <v>341991.26031775307</v>
      </c>
      <c r="AG34" s="38">
        <v>363517.17227201909</v>
      </c>
      <c r="AH34" s="38">
        <v>139204.33517877199</v>
      </c>
      <c r="AI34" s="38">
        <v>111055.80132297426</v>
      </c>
      <c r="AJ34" s="38">
        <v>3773.2514382544905</v>
      </c>
      <c r="AK34" s="38">
        <v>57810.231311892159</v>
      </c>
      <c r="AL34" s="38">
        <v>-13794.959999999963</v>
      </c>
    </row>
    <row r="35" spans="1:38" x14ac:dyDescent="0.2">
      <c r="A35" s="23"/>
      <c r="B35" s="22"/>
      <c r="C35" s="12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x14ac:dyDescent="0.2">
      <c r="A36" s="9" t="s">
        <v>24</v>
      </c>
      <c r="B36" s="24"/>
      <c r="C36" s="8" t="s">
        <v>5</v>
      </c>
      <c r="D36" s="38">
        <v>0</v>
      </c>
      <c r="E36" s="38">
        <v>0</v>
      </c>
      <c r="F36" s="38">
        <v>-683877.16</v>
      </c>
      <c r="G36" s="38">
        <v>-683877.16</v>
      </c>
      <c r="H36" s="38">
        <v>-683877.16</v>
      </c>
      <c r="I36" s="38">
        <v>-683877.16</v>
      </c>
      <c r="J36" s="38">
        <v>-683877.16</v>
      </c>
      <c r="K36" s="38">
        <v>-683877.16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-180128.84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5257.6499999985099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85883.13000000082</v>
      </c>
      <c r="AL36" s="38">
        <v>0</v>
      </c>
    </row>
    <row r="37" spans="1:38" x14ac:dyDescent="0.2">
      <c r="A37" s="25"/>
      <c r="B37" s="24"/>
      <c r="C37" s="8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x14ac:dyDescent="0.2">
      <c r="A38" s="7" t="s">
        <v>25</v>
      </c>
      <c r="B38" s="17"/>
      <c r="C38" s="26" t="s">
        <v>10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8">
        <v>0</v>
      </c>
    </row>
    <row r="39" spans="1:38" x14ac:dyDescent="0.2">
      <c r="A39" s="17"/>
      <c r="B39" s="17"/>
      <c r="C39" s="2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x14ac:dyDescent="0.2">
      <c r="A40" s="27" t="s">
        <v>26</v>
      </c>
      <c r="B40" s="17"/>
      <c r="C40" s="8" t="s">
        <v>5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8">
        <v>0</v>
      </c>
    </row>
    <row r="41" spans="1:38" x14ac:dyDescent="0.2">
      <c r="C41" s="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ht="13.5" thickBot="1" x14ac:dyDescent="0.25">
      <c r="A42" s="23" t="s">
        <v>27</v>
      </c>
      <c r="C42" s="28"/>
      <c r="D42" s="29">
        <f t="shared" ref="D42:F42" si="27">D25-D27+D31-D38+D34+D36+D40</f>
        <v>6949827.8682903573</v>
      </c>
      <c r="E42" s="29">
        <f t="shared" si="27"/>
        <v>6739060.3611110002</v>
      </c>
      <c r="F42" s="29">
        <f t="shared" si="27"/>
        <v>8390715.1240147296</v>
      </c>
      <c r="G42" s="29">
        <f t="shared" ref="G42:O42" si="28">G25-G27+G31-G38+G34+G36+G40</f>
        <v>7944047.3281049132</v>
      </c>
      <c r="H42" s="29">
        <f t="shared" si="28"/>
        <v>6194298.0997500755</v>
      </c>
      <c r="I42" s="29">
        <f t="shared" si="28"/>
        <v>6373648.8551879693</v>
      </c>
      <c r="J42" s="29">
        <f t="shared" si="28"/>
        <v>5741376.2131359996</v>
      </c>
      <c r="K42" s="29">
        <f t="shared" si="28"/>
        <v>8199117.1553245224</v>
      </c>
      <c r="L42" s="29">
        <f t="shared" si="28"/>
        <v>8808119.1103160009</v>
      </c>
      <c r="M42" s="29">
        <f t="shared" si="28"/>
        <v>10836743.025436087</v>
      </c>
      <c r="N42" s="29">
        <f t="shared" si="28"/>
        <v>8918945.9911633059</v>
      </c>
      <c r="O42" s="29">
        <f t="shared" si="28"/>
        <v>7722544.369742766</v>
      </c>
      <c r="P42" s="29">
        <f t="shared" ref="P42:AG42" si="29">P25-P27+P31-P38+P34+P36+P40</f>
        <v>6664385.076125998</v>
      </c>
      <c r="Q42" s="29">
        <f t="shared" si="29"/>
        <v>7739579.4128620038</v>
      </c>
      <c r="R42" s="29">
        <f t="shared" si="29"/>
        <v>8492221.135449484</v>
      </c>
      <c r="S42" s="29">
        <f t="shared" si="29"/>
        <v>10530505.876967857</v>
      </c>
      <c r="T42" s="29">
        <f t="shared" si="29"/>
        <v>7354447.1766889999</v>
      </c>
      <c r="U42" s="29">
        <f t="shared" si="29"/>
        <v>11102523.129306002</v>
      </c>
      <c r="V42" s="29">
        <f t="shared" si="29"/>
        <v>9662435.0390212331</v>
      </c>
      <c r="W42" s="29">
        <f t="shared" si="29"/>
        <v>12717168.995566094</v>
      </c>
      <c r="X42" s="29">
        <f t="shared" si="29"/>
        <v>9828287.7599999998</v>
      </c>
      <c r="Y42" s="29">
        <f t="shared" si="29"/>
        <v>9407247.3499999978</v>
      </c>
      <c r="Z42" s="29">
        <f t="shared" si="29"/>
        <v>11236416.370000003</v>
      </c>
      <c r="AA42" s="29">
        <f t="shared" si="29"/>
        <v>9451618.1549999993</v>
      </c>
      <c r="AB42" s="29">
        <f t="shared" si="29"/>
        <v>7863031.6230784412</v>
      </c>
      <c r="AC42" s="29">
        <f t="shared" si="29"/>
        <v>8523357.677908279</v>
      </c>
      <c r="AD42" s="29">
        <f t="shared" si="29"/>
        <v>8428004.0595489293</v>
      </c>
      <c r="AE42" s="29">
        <f t="shared" si="29"/>
        <v>8525590.3795495704</v>
      </c>
      <c r="AF42" s="29">
        <f t="shared" si="29"/>
        <v>7850919.3403177522</v>
      </c>
      <c r="AG42" s="29">
        <f t="shared" si="29"/>
        <v>7878966.2922720229</v>
      </c>
      <c r="AH42" s="29">
        <f>AH25-AH27+AH31-AH38+AH34+AH36+AH40</f>
        <v>8621454.9351787735</v>
      </c>
      <c r="AI42" s="29">
        <f t="shared" ref="AI42:AL42" si="30">AI25-AI27+AI31-AI38+AI34+AI36+AI40</f>
        <v>8208902.0713229729</v>
      </c>
      <c r="AJ42" s="29">
        <f t="shared" si="30"/>
        <v>6690410.4814382577</v>
      </c>
      <c r="AK42" s="29">
        <f t="shared" si="30"/>
        <v>9988875.2613118906</v>
      </c>
      <c r="AL42" s="29">
        <f t="shared" si="30"/>
        <v>9185440.8099999987</v>
      </c>
    </row>
    <row r="43" spans="1:38" ht="13.5" thickTop="1" x14ac:dyDescent="0.2">
      <c r="A43" s="30"/>
      <c r="B43" s="30"/>
      <c r="C43" s="3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</row>
    <row r="44" spans="1:38" x14ac:dyDescent="0.2">
      <c r="C44" s="28"/>
    </row>
    <row r="45" spans="1:38" ht="13.5" x14ac:dyDescent="0.2">
      <c r="B45" s="22" t="s">
        <v>28</v>
      </c>
      <c r="C45" s="28"/>
    </row>
    <row r="46" spans="1:38" ht="13.5" x14ac:dyDescent="0.2">
      <c r="B46" s="22" t="s">
        <v>29</v>
      </c>
      <c r="C46" s="28"/>
    </row>
    <row r="48" spans="1:38" x14ac:dyDescent="0.2">
      <c r="B48" t="s">
        <v>31</v>
      </c>
      <c r="D48" s="40">
        <v>299818002</v>
      </c>
      <c r="E48" s="40">
        <v>288985005</v>
      </c>
      <c r="F48" s="40">
        <v>348315447</v>
      </c>
      <c r="G48" s="40">
        <v>340461039</v>
      </c>
      <c r="H48" s="40">
        <v>287160082</v>
      </c>
      <c r="I48" s="40">
        <v>317252437</v>
      </c>
      <c r="J48" s="40">
        <v>283666941</v>
      </c>
      <c r="K48" s="40">
        <v>312784517</v>
      </c>
      <c r="L48" s="40">
        <v>353538927</v>
      </c>
      <c r="M48" s="40">
        <v>391174764</v>
      </c>
      <c r="N48" s="40">
        <v>373168291</v>
      </c>
      <c r="O48" s="40">
        <v>317739674</v>
      </c>
      <c r="P48" s="40">
        <v>289878102</v>
      </c>
      <c r="Q48" s="40">
        <v>298880302</v>
      </c>
      <c r="R48" s="40">
        <v>353509454</v>
      </c>
      <c r="S48" s="40">
        <v>381703779</v>
      </c>
      <c r="T48" s="40">
        <v>296114070</v>
      </c>
      <c r="U48" s="40">
        <v>318397259</v>
      </c>
      <c r="V48" s="40">
        <v>283357974</v>
      </c>
      <c r="W48" s="40">
        <v>347890413</v>
      </c>
      <c r="X48" s="40">
        <v>370037555</v>
      </c>
      <c r="Y48" s="40">
        <v>389400238</v>
      </c>
      <c r="Z48" s="40">
        <v>389106706</v>
      </c>
      <c r="AA48" s="40">
        <v>338926293</v>
      </c>
      <c r="AB48" s="40">
        <v>318493683</v>
      </c>
      <c r="AC48" s="40">
        <v>302546150</v>
      </c>
      <c r="AD48" s="40">
        <v>320128370</v>
      </c>
      <c r="AE48" s="40">
        <v>360508145</v>
      </c>
      <c r="AF48" s="40">
        <v>311550137</v>
      </c>
      <c r="AG48" s="40">
        <v>324600422</v>
      </c>
      <c r="AH48" s="40">
        <v>277297282</v>
      </c>
      <c r="AI48" s="40">
        <v>313035746</v>
      </c>
      <c r="AJ48" s="40">
        <v>327491403</v>
      </c>
      <c r="AK48" s="40">
        <v>402802025</v>
      </c>
      <c r="AL48" s="40">
        <v>381645933</v>
      </c>
    </row>
    <row r="50" spans="2:38" x14ac:dyDescent="0.2">
      <c r="B50" t="s">
        <v>32</v>
      </c>
      <c r="D50">
        <f t="shared" ref="D50:AL50" si="31">ROUND(D42/D48,6)</f>
        <v>2.3179999999999999E-2</v>
      </c>
      <c r="E50">
        <f t="shared" si="31"/>
        <v>2.332E-2</v>
      </c>
      <c r="F50">
        <f t="shared" si="31"/>
        <v>2.4088999999999999E-2</v>
      </c>
      <c r="G50">
        <f t="shared" si="31"/>
        <v>2.3333E-2</v>
      </c>
      <c r="H50">
        <f t="shared" si="31"/>
        <v>2.1571E-2</v>
      </c>
      <c r="I50">
        <f t="shared" si="31"/>
        <v>2.009E-2</v>
      </c>
      <c r="J50">
        <f t="shared" si="31"/>
        <v>2.0240000000000001E-2</v>
      </c>
      <c r="K50">
        <f t="shared" si="31"/>
        <v>2.6213E-2</v>
      </c>
      <c r="L50">
        <f t="shared" si="31"/>
        <v>2.4913999999999999E-2</v>
      </c>
      <c r="M50">
        <f t="shared" si="31"/>
        <v>2.7702999999999998E-2</v>
      </c>
      <c r="N50">
        <f t="shared" si="31"/>
        <v>2.3900999999999999E-2</v>
      </c>
      <c r="O50">
        <f t="shared" si="31"/>
        <v>2.4305E-2</v>
      </c>
      <c r="P50">
        <f t="shared" si="31"/>
        <v>2.299E-2</v>
      </c>
      <c r="Q50">
        <f t="shared" si="31"/>
        <v>2.5895000000000001E-2</v>
      </c>
      <c r="R50">
        <f t="shared" si="31"/>
        <v>2.4022999999999999E-2</v>
      </c>
      <c r="S50">
        <f t="shared" si="31"/>
        <v>2.7588000000000001E-2</v>
      </c>
      <c r="T50">
        <f t="shared" si="31"/>
        <v>2.4837000000000001E-2</v>
      </c>
      <c r="U50">
        <f t="shared" si="31"/>
        <v>3.4869999999999998E-2</v>
      </c>
      <c r="V50">
        <f t="shared" si="31"/>
        <v>3.4099999999999998E-2</v>
      </c>
      <c r="W50">
        <f t="shared" si="31"/>
        <v>3.6554999999999997E-2</v>
      </c>
      <c r="X50">
        <f t="shared" si="31"/>
        <v>2.656E-2</v>
      </c>
      <c r="Y50">
        <f t="shared" si="31"/>
        <v>2.4157999999999999E-2</v>
      </c>
      <c r="Z50">
        <f t="shared" si="31"/>
        <v>2.8877E-2</v>
      </c>
      <c r="AA50">
        <f t="shared" si="31"/>
        <v>2.7886999999999999E-2</v>
      </c>
      <c r="AB50">
        <f t="shared" si="31"/>
        <v>2.4688000000000002E-2</v>
      </c>
      <c r="AC50">
        <f t="shared" si="31"/>
        <v>2.8171999999999999E-2</v>
      </c>
      <c r="AD50">
        <f t="shared" si="31"/>
        <v>2.6327E-2</v>
      </c>
      <c r="AE50">
        <f t="shared" si="31"/>
        <v>2.3649E-2</v>
      </c>
      <c r="AF50">
        <f t="shared" si="31"/>
        <v>2.52E-2</v>
      </c>
      <c r="AG50">
        <f t="shared" si="31"/>
        <v>2.4272999999999999E-2</v>
      </c>
      <c r="AH50">
        <f t="shared" si="31"/>
        <v>3.1091000000000001E-2</v>
      </c>
      <c r="AI50">
        <f t="shared" si="31"/>
        <v>2.6224000000000001E-2</v>
      </c>
      <c r="AJ50">
        <f t="shared" si="31"/>
        <v>2.0428999999999999E-2</v>
      </c>
      <c r="AK50">
        <f t="shared" si="31"/>
        <v>2.4798000000000001E-2</v>
      </c>
      <c r="AL50">
        <f t="shared" si="31"/>
        <v>2.4067999999999999E-2</v>
      </c>
    </row>
    <row r="52" spans="2:38" x14ac:dyDescent="0.2">
      <c r="B52" t="s">
        <v>33</v>
      </c>
      <c r="D52" s="39">
        <v>2.9117000000000001E-2</v>
      </c>
      <c r="E52" s="39">
        <v>2.9117000000000001E-2</v>
      </c>
      <c r="F52" s="39">
        <v>2.9117000000000001E-2</v>
      </c>
      <c r="G52" s="39">
        <v>2.9117000000000001E-2</v>
      </c>
      <c r="H52" s="39">
        <v>2.9117000000000001E-2</v>
      </c>
      <c r="I52" s="39">
        <v>2.9117000000000001E-2</v>
      </c>
      <c r="J52" s="39">
        <v>2.9117000000000001E-2</v>
      </c>
      <c r="K52" s="39">
        <v>2.9117000000000001E-2</v>
      </c>
      <c r="L52" s="39">
        <v>2.9117000000000001E-2</v>
      </c>
      <c r="M52" s="39">
        <v>2.9117000000000001E-2</v>
      </c>
      <c r="N52" s="39">
        <v>2.9117000000000001E-2</v>
      </c>
      <c r="O52" s="39">
        <v>2.3837000000000001E-2</v>
      </c>
      <c r="P52" s="39">
        <v>2.3837000000000001E-2</v>
      </c>
      <c r="Q52" s="39">
        <v>2.3837000000000001E-2</v>
      </c>
      <c r="R52" s="39">
        <v>2.3837000000000001E-2</v>
      </c>
      <c r="S52" s="39">
        <v>2.3837000000000001E-2</v>
      </c>
      <c r="T52" s="39">
        <v>2.3837000000000001E-2</v>
      </c>
      <c r="U52" s="39">
        <v>2.3837000000000001E-2</v>
      </c>
      <c r="V52" s="39">
        <v>2.3837000000000001E-2</v>
      </c>
      <c r="W52" s="39">
        <v>2.3837000000000001E-2</v>
      </c>
      <c r="X52" s="39">
        <v>2.3837000000000001E-2</v>
      </c>
      <c r="Y52" s="39">
        <v>2.3837000000000001E-2</v>
      </c>
      <c r="Z52" s="39">
        <v>2.3837000000000001E-2</v>
      </c>
      <c r="AA52" s="39">
        <v>2.3837000000000001E-2</v>
      </c>
      <c r="AB52" s="39">
        <v>2.3837000000000001E-2</v>
      </c>
      <c r="AC52" s="39">
        <v>2.3837000000000001E-2</v>
      </c>
      <c r="AD52" s="39">
        <v>2.3837000000000001E-2</v>
      </c>
      <c r="AE52" s="39">
        <v>2.3837000000000001E-2</v>
      </c>
      <c r="AF52" s="39">
        <v>2.3837000000000001E-2</v>
      </c>
      <c r="AG52" s="39">
        <v>2.3837000000000001E-2</v>
      </c>
      <c r="AH52" s="39">
        <v>2.3837000000000001E-2</v>
      </c>
      <c r="AI52" s="39">
        <v>2.3837000000000001E-2</v>
      </c>
      <c r="AJ52" s="39">
        <v>2.3837000000000001E-2</v>
      </c>
      <c r="AK52" s="39">
        <v>2.3837000000000001E-2</v>
      </c>
      <c r="AL52" s="39">
        <v>2.3837000000000001E-2</v>
      </c>
    </row>
    <row r="54" spans="2:38" x14ac:dyDescent="0.2">
      <c r="B54" t="s">
        <v>63</v>
      </c>
      <c r="D54" s="43">
        <f t="shared" ref="D54:F54" si="32">D50-D52</f>
        <v>-5.9370000000000013E-3</v>
      </c>
      <c r="E54" s="43">
        <f t="shared" si="32"/>
        <v>-5.7970000000000001E-3</v>
      </c>
      <c r="F54" s="43">
        <f t="shared" si="32"/>
        <v>-5.0280000000000012E-3</v>
      </c>
      <c r="G54" s="43">
        <f t="shared" ref="G54:O54" si="33">G50-G52</f>
        <v>-5.7840000000000009E-3</v>
      </c>
      <c r="H54" s="43">
        <f t="shared" si="33"/>
        <v>-7.5460000000000006E-3</v>
      </c>
      <c r="I54" s="43">
        <f t="shared" si="33"/>
        <v>-9.0270000000000003E-3</v>
      </c>
      <c r="J54" s="43">
        <f t="shared" si="33"/>
        <v>-8.8769999999999995E-3</v>
      </c>
      <c r="K54" s="43">
        <f t="shared" si="33"/>
        <v>-2.9040000000000003E-3</v>
      </c>
      <c r="L54" s="43">
        <f t="shared" si="33"/>
        <v>-4.2030000000000019E-3</v>
      </c>
      <c r="M54" s="43">
        <f t="shared" si="33"/>
        <v>-1.4140000000000021E-3</v>
      </c>
      <c r="N54" s="43">
        <f t="shared" si="33"/>
        <v>-5.2160000000000019E-3</v>
      </c>
      <c r="O54" s="43">
        <f t="shared" si="33"/>
        <v>4.6799999999999967E-4</v>
      </c>
      <c r="P54" s="43">
        <f t="shared" ref="P54:AG54" si="34">P50-P52</f>
        <v>-8.4700000000000053E-4</v>
      </c>
      <c r="Q54" s="43">
        <f t="shared" si="34"/>
        <v>2.0580000000000008E-3</v>
      </c>
      <c r="R54" s="43">
        <f t="shared" si="34"/>
        <v>1.8599999999999867E-4</v>
      </c>
      <c r="S54" s="43">
        <f t="shared" si="34"/>
        <v>3.7510000000000009E-3</v>
      </c>
      <c r="T54" s="43">
        <f t="shared" si="34"/>
        <v>1.0000000000000009E-3</v>
      </c>
      <c r="U54" s="43">
        <f t="shared" si="34"/>
        <v>1.1032999999999998E-2</v>
      </c>
      <c r="V54" s="43">
        <f t="shared" si="34"/>
        <v>1.0262999999999998E-2</v>
      </c>
      <c r="W54" s="43">
        <f t="shared" si="34"/>
        <v>1.2717999999999997E-2</v>
      </c>
      <c r="X54" s="43">
        <f t="shared" si="34"/>
        <v>2.7229999999999997E-3</v>
      </c>
      <c r="Y54" s="43">
        <f t="shared" si="34"/>
        <v>3.2099999999999837E-4</v>
      </c>
      <c r="Z54" s="43">
        <f t="shared" si="34"/>
        <v>5.0399999999999993E-3</v>
      </c>
      <c r="AA54" s="43">
        <f t="shared" si="34"/>
        <v>4.049999999999998E-3</v>
      </c>
      <c r="AB54" s="43">
        <f t="shared" si="34"/>
        <v>8.5100000000000106E-4</v>
      </c>
      <c r="AC54" s="43">
        <f t="shared" si="34"/>
        <v>4.3349999999999986E-3</v>
      </c>
      <c r="AD54" s="43">
        <f t="shared" si="34"/>
        <v>2.4899999999999992E-3</v>
      </c>
      <c r="AE54" s="43">
        <f t="shared" si="34"/>
        <v>-1.8800000000000067E-4</v>
      </c>
      <c r="AF54" s="43">
        <f t="shared" si="34"/>
        <v>1.3629999999999996E-3</v>
      </c>
      <c r="AG54" s="43">
        <f t="shared" si="34"/>
        <v>4.3599999999999889E-4</v>
      </c>
      <c r="AH54" s="43">
        <f>AH50-AH52</f>
        <v>7.254E-3</v>
      </c>
      <c r="AI54" s="43">
        <f t="shared" ref="AI54:AL54" si="35">AI50-AI52</f>
        <v>2.3870000000000002E-3</v>
      </c>
      <c r="AJ54" s="43">
        <f t="shared" si="35"/>
        <v>-3.4080000000000013E-3</v>
      </c>
      <c r="AK54" s="43">
        <f t="shared" si="35"/>
        <v>9.6100000000000005E-4</v>
      </c>
      <c r="AL54" s="43">
        <f t="shared" si="35"/>
        <v>2.3099999999999857E-4</v>
      </c>
    </row>
    <row r="55" spans="2:38" ht="13.5" thickBot="1" x14ac:dyDescent="0.25"/>
    <row r="56" spans="2:38" x14ac:dyDescent="0.2">
      <c r="B56" s="44" t="s">
        <v>64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6">
        <f t="shared" ref="O56:AL56" si="36">ROUND(AVERAGE(SUM(D42:O42))/12,2)</f>
        <v>7734870.29</v>
      </c>
      <c r="P56" s="46">
        <f t="shared" si="36"/>
        <v>7711083.3899999997</v>
      </c>
      <c r="Q56" s="46">
        <f t="shared" si="36"/>
        <v>7794459.9800000004</v>
      </c>
      <c r="R56" s="46">
        <f t="shared" si="36"/>
        <v>7802918.8099999996</v>
      </c>
      <c r="S56" s="46">
        <f t="shared" si="36"/>
        <v>8018457.0300000003</v>
      </c>
      <c r="T56" s="46">
        <f t="shared" si="36"/>
        <v>8115136.1200000001</v>
      </c>
      <c r="U56" s="46">
        <f t="shared" si="36"/>
        <v>8509208.9700000007</v>
      </c>
      <c r="V56" s="46">
        <f t="shared" si="36"/>
        <v>8835963.8699999992</v>
      </c>
      <c r="W56" s="46">
        <f t="shared" si="36"/>
        <v>9212468.1899999995</v>
      </c>
      <c r="X56" s="46">
        <f t="shared" si="36"/>
        <v>9297482.25</v>
      </c>
      <c r="Y56" s="46">
        <f t="shared" si="36"/>
        <v>9178357.6099999994</v>
      </c>
      <c r="Z56" s="46">
        <f t="shared" si="36"/>
        <v>9371480.1400000006</v>
      </c>
      <c r="AA56" s="46">
        <f t="shared" si="36"/>
        <v>9515569.6199999992</v>
      </c>
      <c r="AB56" s="46">
        <f t="shared" si="36"/>
        <v>9615456.8399999999</v>
      </c>
      <c r="AC56" s="46">
        <f t="shared" si="36"/>
        <v>9680771.6899999995</v>
      </c>
      <c r="AD56" s="46">
        <f t="shared" si="36"/>
        <v>9675420.2699999996</v>
      </c>
      <c r="AE56" s="46">
        <f t="shared" si="36"/>
        <v>9508343.9800000004</v>
      </c>
      <c r="AF56" s="46">
        <f t="shared" si="36"/>
        <v>9549716.6600000001</v>
      </c>
      <c r="AG56" s="46">
        <f t="shared" si="36"/>
        <v>9281086.9199999999</v>
      </c>
      <c r="AH56" s="46">
        <f t="shared" si="36"/>
        <v>9194338.5800000001</v>
      </c>
      <c r="AI56" s="46">
        <f t="shared" si="36"/>
        <v>8818649.6699999999</v>
      </c>
      <c r="AJ56" s="46">
        <f t="shared" si="36"/>
        <v>8557159.8900000006</v>
      </c>
      <c r="AK56" s="46">
        <f t="shared" si="36"/>
        <v>8605628.8900000006</v>
      </c>
      <c r="AL56" s="47">
        <f t="shared" si="36"/>
        <v>8434714.2599999998</v>
      </c>
    </row>
    <row r="57" spans="2:38" x14ac:dyDescent="0.2">
      <c r="B57" s="48" t="s">
        <v>65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50">
        <f t="shared" ref="O57:Q57" si="37">ROUND(AVERAGE(SUM(D48:O48))/12,0)</f>
        <v>326172094</v>
      </c>
      <c r="P57" s="50">
        <f t="shared" si="37"/>
        <v>325343769</v>
      </c>
      <c r="Q57" s="50">
        <f t="shared" si="37"/>
        <v>326168377</v>
      </c>
      <c r="R57" s="50">
        <f>ROUND(AVERAGE(SUM(G48:R48))/12,0)</f>
        <v>326601211</v>
      </c>
      <c r="S57" s="50">
        <f>ROUND(AVERAGE(SUM(H48:S48))/12,0)</f>
        <v>330038106</v>
      </c>
      <c r="T57" s="50">
        <f t="shared" ref="T57:AH57" si="38">ROUND(AVERAGE(SUM(I48:T48))/12,0)</f>
        <v>330784272</v>
      </c>
      <c r="U57" s="50">
        <f t="shared" si="38"/>
        <v>330879673</v>
      </c>
      <c r="V57" s="50">
        <f t="shared" si="38"/>
        <v>330853926</v>
      </c>
      <c r="W57" s="50">
        <f t="shared" si="38"/>
        <v>333779417</v>
      </c>
      <c r="X57" s="50">
        <f t="shared" si="38"/>
        <v>335154303</v>
      </c>
      <c r="Y57" s="50">
        <f t="shared" si="38"/>
        <v>335006426</v>
      </c>
      <c r="Z57" s="50">
        <f t="shared" si="38"/>
        <v>336334627</v>
      </c>
      <c r="AA57" s="50">
        <f t="shared" si="38"/>
        <v>338100179</v>
      </c>
      <c r="AB57" s="50">
        <f t="shared" si="38"/>
        <v>340484811</v>
      </c>
      <c r="AC57" s="50">
        <f t="shared" si="38"/>
        <v>340790298</v>
      </c>
      <c r="AD57" s="50">
        <f t="shared" si="38"/>
        <v>338008541</v>
      </c>
      <c r="AE57" s="50">
        <f t="shared" si="38"/>
        <v>336242238</v>
      </c>
      <c r="AF57" s="50">
        <f t="shared" si="38"/>
        <v>337528577</v>
      </c>
      <c r="AG57" s="50">
        <f t="shared" si="38"/>
        <v>338045507</v>
      </c>
      <c r="AH57" s="50">
        <f t="shared" si="38"/>
        <v>337540450</v>
      </c>
      <c r="AI57" s="50">
        <f t="shared" ref="AI57" si="39">ROUND(AVERAGE(SUM(X48:AI48))/12,0)</f>
        <v>334635894</v>
      </c>
      <c r="AJ57" s="50">
        <f t="shared" ref="AJ57" si="40">ROUND(AVERAGE(SUM(Y48:AJ48))/12,0)</f>
        <v>331090381</v>
      </c>
      <c r="AK57" s="50">
        <f t="shared" ref="AK57" si="41">ROUND(AVERAGE(SUM(Z48:AK48))/12,0)</f>
        <v>332207197</v>
      </c>
      <c r="AL57" s="51">
        <f t="shared" ref="AL57" si="42">ROUND(AVERAGE(SUM(AA48:AL48))/12,0)</f>
        <v>331585466</v>
      </c>
    </row>
    <row r="58" spans="2:38" x14ac:dyDescent="0.2">
      <c r="B58" s="48" t="s">
        <v>67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>
        <f t="shared" ref="O58:Q58" si="43">ROUND(O56/O57,6)</f>
        <v>2.3713999999999999E-2</v>
      </c>
      <c r="P58" s="49">
        <f t="shared" si="43"/>
        <v>2.3701E-2</v>
      </c>
      <c r="Q58" s="49">
        <f t="shared" si="43"/>
        <v>2.3897000000000002E-2</v>
      </c>
      <c r="R58" s="49">
        <f>ROUND(R56/R57,6)</f>
        <v>2.3890999999999999E-2</v>
      </c>
      <c r="S58" s="49">
        <f>ROUND(S56/S57,6)</f>
        <v>2.4296000000000002E-2</v>
      </c>
      <c r="T58" s="49">
        <f t="shared" ref="T58:AH58" si="44">ROUND(T56/T57,6)</f>
        <v>2.4532999999999999E-2</v>
      </c>
      <c r="U58" s="49">
        <f t="shared" si="44"/>
        <v>2.5717E-2</v>
      </c>
      <c r="V58" s="49">
        <f t="shared" si="44"/>
        <v>2.6707000000000002E-2</v>
      </c>
      <c r="W58" s="49">
        <f t="shared" si="44"/>
        <v>2.76E-2</v>
      </c>
      <c r="X58" s="49">
        <f t="shared" si="44"/>
        <v>2.7740999999999998E-2</v>
      </c>
      <c r="Y58" s="49">
        <f t="shared" si="44"/>
        <v>2.7397999999999999E-2</v>
      </c>
      <c r="Z58" s="49">
        <f t="shared" si="44"/>
        <v>2.7864E-2</v>
      </c>
      <c r="AA58" s="49">
        <f t="shared" si="44"/>
        <v>2.8143999999999999E-2</v>
      </c>
      <c r="AB58" s="49">
        <f t="shared" si="44"/>
        <v>2.8240000000000001E-2</v>
      </c>
      <c r="AC58" s="49">
        <f t="shared" si="44"/>
        <v>2.8407000000000002E-2</v>
      </c>
      <c r="AD58" s="49">
        <f t="shared" si="44"/>
        <v>2.8625000000000001E-2</v>
      </c>
      <c r="AE58" s="49">
        <f t="shared" si="44"/>
        <v>2.8278000000000001E-2</v>
      </c>
      <c r="AF58" s="49">
        <f t="shared" si="44"/>
        <v>2.8292999999999999E-2</v>
      </c>
      <c r="AG58" s="49">
        <f t="shared" si="44"/>
        <v>2.7455E-2</v>
      </c>
      <c r="AH58" s="49">
        <f t="shared" si="44"/>
        <v>2.7238999999999999E-2</v>
      </c>
      <c r="AI58" s="49">
        <f t="shared" ref="AI58:AL58" si="45">ROUND(AI56/AI57,6)</f>
        <v>2.6353000000000001E-2</v>
      </c>
      <c r="AJ58" s="49">
        <f t="shared" si="45"/>
        <v>2.5845E-2</v>
      </c>
      <c r="AK58" s="49">
        <f t="shared" si="45"/>
        <v>2.5904E-2</v>
      </c>
      <c r="AL58" s="52">
        <f t="shared" si="45"/>
        <v>2.5437999999999999E-2</v>
      </c>
    </row>
    <row r="59" spans="2:38" x14ac:dyDescent="0.2">
      <c r="B59" s="48" t="s">
        <v>33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>
        <f t="shared" ref="O59:Q59" si="46">O52</f>
        <v>2.3837000000000001E-2</v>
      </c>
      <c r="P59" s="49">
        <f t="shared" si="46"/>
        <v>2.3837000000000001E-2</v>
      </c>
      <c r="Q59" s="49">
        <f t="shared" si="46"/>
        <v>2.3837000000000001E-2</v>
      </c>
      <c r="R59" s="49">
        <f>R52</f>
        <v>2.3837000000000001E-2</v>
      </c>
      <c r="S59" s="49">
        <f t="shared" ref="S59:AH59" si="47">S52</f>
        <v>2.3837000000000001E-2</v>
      </c>
      <c r="T59" s="49">
        <f t="shared" si="47"/>
        <v>2.3837000000000001E-2</v>
      </c>
      <c r="U59" s="49">
        <f t="shared" si="47"/>
        <v>2.3837000000000001E-2</v>
      </c>
      <c r="V59" s="49">
        <f t="shared" si="47"/>
        <v>2.3837000000000001E-2</v>
      </c>
      <c r="W59" s="49">
        <f t="shared" si="47"/>
        <v>2.3837000000000001E-2</v>
      </c>
      <c r="X59" s="49">
        <f t="shared" si="47"/>
        <v>2.3837000000000001E-2</v>
      </c>
      <c r="Y59" s="49">
        <f t="shared" si="47"/>
        <v>2.3837000000000001E-2</v>
      </c>
      <c r="Z59" s="49">
        <f t="shared" si="47"/>
        <v>2.3837000000000001E-2</v>
      </c>
      <c r="AA59" s="49">
        <f t="shared" si="47"/>
        <v>2.3837000000000001E-2</v>
      </c>
      <c r="AB59" s="49">
        <f t="shared" si="47"/>
        <v>2.3837000000000001E-2</v>
      </c>
      <c r="AC59" s="49">
        <f t="shared" si="47"/>
        <v>2.3837000000000001E-2</v>
      </c>
      <c r="AD59" s="49">
        <f t="shared" si="47"/>
        <v>2.3837000000000001E-2</v>
      </c>
      <c r="AE59" s="49">
        <f t="shared" si="47"/>
        <v>2.3837000000000001E-2</v>
      </c>
      <c r="AF59" s="49">
        <f t="shared" si="47"/>
        <v>2.3837000000000001E-2</v>
      </c>
      <c r="AG59" s="49">
        <f t="shared" si="47"/>
        <v>2.3837000000000001E-2</v>
      </c>
      <c r="AH59" s="49">
        <f t="shared" si="47"/>
        <v>2.3837000000000001E-2</v>
      </c>
      <c r="AI59" s="49">
        <f t="shared" ref="AI59:AL59" si="48">AI52</f>
        <v>2.3837000000000001E-2</v>
      </c>
      <c r="AJ59" s="49">
        <f t="shared" si="48"/>
        <v>2.3837000000000001E-2</v>
      </c>
      <c r="AK59" s="49">
        <f t="shared" si="48"/>
        <v>2.3837000000000001E-2</v>
      </c>
      <c r="AL59" s="52">
        <f t="shared" si="48"/>
        <v>2.3837000000000001E-2</v>
      </c>
    </row>
    <row r="60" spans="2:38" ht="13.5" thickBot="1" x14ac:dyDescent="0.25">
      <c r="B60" s="53" t="s">
        <v>66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>
        <f t="shared" ref="O60:Q60" si="49">O58-O52</f>
        <v>-1.2300000000000158E-4</v>
      </c>
      <c r="P60" s="55">
        <f t="shared" si="49"/>
        <v>-1.360000000000007E-4</v>
      </c>
      <c r="Q60" s="55">
        <f t="shared" si="49"/>
        <v>6.0000000000001025E-5</v>
      </c>
      <c r="R60" s="55">
        <f>R58-R52</f>
        <v>5.3999999999998494E-5</v>
      </c>
      <c r="S60" s="55">
        <f>S58-S52</f>
        <v>4.5900000000000107E-4</v>
      </c>
      <c r="T60" s="55">
        <f t="shared" ref="T60:AH60" si="50">T58-T52</f>
        <v>6.959999999999987E-4</v>
      </c>
      <c r="U60" s="55">
        <f t="shared" si="50"/>
        <v>1.8799999999999997E-3</v>
      </c>
      <c r="V60" s="55">
        <f t="shared" si="50"/>
        <v>2.870000000000001E-3</v>
      </c>
      <c r="W60" s="55">
        <f t="shared" si="50"/>
        <v>3.762999999999999E-3</v>
      </c>
      <c r="X60" s="55">
        <f t="shared" si="50"/>
        <v>3.9039999999999977E-3</v>
      </c>
      <c r="Y60" s="55">
        <f t="shared" si="50"/>
        <v>3.5609999999999982E-3</v>
      </c>
      <c r="Z60" s="55">
        <f t="shared" si="50"/>
        <v>4.0269999999999993E-3</v>
      </c>
      <c r="AA60" s="55">
        <f t="shared" si="50"/>
        <v>4.3069999999999983E-3</v>
      </c>
      <c r="AB60" s="55">
        <f t="shared" si="50"/>
        <v>4.4030000000000007E-3</v>
      </c>
      <c r="AC60" s="55">
        <f t="shared" si="50"/>
        <v>4.5700000000000011E-3</v>
      </c>
      <c r="AD60" s="55">
        <f t="shared" si="50"/>
        <v>4.7880000000000006E-3</v>
      </c>
      <c r="AE60" s="55">
        <f t="shared" si="50"/>
        <v>4.4410000000000005E-3</v>
      </c>
      <c r="AF60" s="55">
        <f t="shared" si="50"/>
        <v>4.4559999999999982E-3</v>
      </c>
      <c r="AG60" s="55">
        <f t="shared" si="50"/>
        <v>3.6179999999999997E-3</v>
      </c>
      <c r="AH60" s="55">
        <f t="shared" si="50"/>
        <v>3.4019999999999988E-3</v>
      </c>
      <c r="AI60" s="55">
        <f t="shared" ref="AI60:AL60" si="51">AI58-AI52</f>
        <v>2.5160000000000009E-3</v>
      </c>
      <c r="AJ60" s="55">
        <f t="shared" si="51"/>
        <v>2.0079999999999994E-3</v>
      </c>
      <c r="AK60" s="55">
        <f t="shared" si="51"/>
        <v>2.0669999999999994E-3</v>
      </c>
      <c r="AL60" s="56">
        <f t="shared" si="51"/>
        <v>1.6009999999999983E-3</v>
      </c>
    </row>
    <row r="61" spans="2:38" x14ac:dyDescent="0.2">
      <c r="R61" s="43"/>
    </row>
    <row r="68" spans="18:18" x14ac:dyDescent="0.2">
      <c r="R68" s="11"/>
    </row>
  </sheetData>
  <pageMargins left="0.7" right="0.7" top="1.25" bottom="0.75" header="0.8" footer="0.3"/>
  <pageSetup scale="60" orientation="landscape" r:id="rId1"/>
  <headerFooter>
    <oddHeader>&amp;R&amp;"Times New Roman,Bold"KyPSC Case No. 2019-00271
STAFF-DR-03-066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Wathen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721A2F-13DE-4CD9-8438-670EE80F42B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1b08b4f-a83f-4c03-90bd-2a79b6ed54d4"/>
    <ds:schemaRef ds:uri="fb86b3f3-0c45-4486-810b-39aa0a1cbbd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5F00B02-AE1D-4D20-B0AA-9AB11F7041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6B3399-30FC-4748-8E90-C8ED8DB158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STAFF-DR-03-066 Attachment</vt:lpstr>
      <vt:lpstr>'STAFF-DR-03-066 Attachment'!Print_Area</vt:lpstr>
      <vt:lpstr>'STAFF-DR-03-066 Attachment'!Print_Titles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Fuel Cost Schedule</dc:subject>
  <dc:creator>Czupik, Ted</dc:creator>
  <cp:lastModifiedBy>Minna Sunderman</cp:lastModifiedBy>
  <cp:lastPrinted>2019-11-26T15:26:54Z</cp:lastPrinted>
  <dcterms:created xsi:type="dcterms:W3CDTF">2019-06-03T15:34:08Z</dcterms:created>
  <dcterms:modified xsi:type="dcterms:W3CDTF">2019-11-26T15:26:56Z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