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collaborate.duke-energy.com/sites/2019KYElectricRateCase/2019  KY Electric Rate Case/Discovery REHEARING/STAFF's 1st Set Rehearing/"/>
    </mc:Choice>
  </mc:AlternateContent>
  <xr:revisionPtr revIDLastSave="0" documentId="13_ncr:1_{459F3426-3229-4D3A-A49B-BDE6C0A2B296}" xr6:coauthVersionLast="41" xr6:coauthVersionMax="41" xr10:uidLastSave="{00000000-0000-0000-0000-000000000000}"/>
  <bookViews>
    <workbookView xWindow="-108" yWindow="-108" windowWidth="23256" windowHeight="12576" xr2:uid="{924AB9DE-C26D-4871-9919-AED93E6A48F1}"/>
  </bookViews>
  <sheets>
    <sheet name="Steam Prod" sheetId="1" r:id="rId1"/>
    <sheet name="Other Prod" sheetId="2" r:id="rId2"/>
    <sheet name="Transmission" sheetId="3" r:id="rId3"/>
    <sheet name="Distribution" sheetId="4" r:id="rId4"/>
    <sheet name="General" sheetId="5" r:id="rId5"/>
    <sheet name="Common"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6" l="1"/>
  <c r="H23" i="6"/>
  <c r="G23" i="6"/>
  <c r="F23" i="6"/>
  <c r="E23" i="6"/>
  <c r="D23" i="6"/>
  <c r="I79" i="5"/>
  <c r="H79" i="5"/>
  <c r="G79" i="5"/>
  <c r="F79" i="5"/>
  <c r="E79" i="5"/>
  <c r="D79" i="5"/>
  <c r="H594" i="4"/>
  <c r="G594" i="4"/>
  <c r="F594" i="4"/>
  <c r="E594" i="4"/>
  <c r="D594" i="4"/>
  <c r="I587" i="4"/>
  <c r="I594" i="4" s="1"/>
  <c r="G578" i="4"/>
  <c r="F578" i="4"/>
  <c r="E578" i="4"/>
  <c r="D578" i="4"/>
  <c r="I571" i="4"/>
  <c r="I578" i="4" s="1"/>
  <c r="H571" i="4"/>
  <c r="H578" i="4" s="1"/>
  <c r="E571" i="4"/>
  <c r="D571" i="4"/>
  <c r="H565" i="4"/>
  <c r="G565" i="4"/>
  <c r="F565" i="4"/>
  <c r="E565" i="4"/>
  <c r="D565" i="4"/>
  <c r="I562" i="4"/>
  <c r="I565" i="4" s="1"/>
  <c r="G551" i="4"/>
  <c r="F551" i="4"/>
  <c r="I535" i="4"/>
  <c r="I551" i="4" s="1"/>
  <c r="H535" i="4"/>
  <c r="H551" i="4" s="1"/>
  <c r="E535" i="4"/>
  <c r="E551" i="4" s="1"/>
  <c r="D535" i="4"/>
  <c r="D551" i="4" s="1"/>
  <c r="G521" i="4"/>
  <c r="F521" i="4"/>
  <c r="E521" i="4"/>
  <c r="D521" i="4"/>
  <c r="I520" i="4"/>
  <c r="I518" i="4"/>
  <c r="I521" i="4" s="1"/>
  <c r="H518" i="4"/>
  <c r="H521" i="4" s="1"/>
  <c r="I513" i="4"/>
  <c r="H513" i="4"/>
  <c r="G513" i="4"/>
  <c r="F513" i="4"/>
  <c r="E513" i="4"/>
  <c r="D513" i="4"/>
  <c r="I509" i="4"/>
  <c r="H509" i="4"/>
  <c r="G509" i="4"/>
  <c r="F509" i="4"/>
  <c r="E509" i="4"/>
  <c r="D509" i="4"/>
  <c r="I500" i="4"/>
  <c r="H500" i="4"/>
  <c r="G500" i="4"/>
  <c r="F500" i="4"/>
  <c r="E500" i="4"/>
  <c r="D500" i="4"/>
  <c r="I488" i="4"/>
  <c r="H488" i="4"/>
  <c r="G488" i="4"/>
  <c r="F488" i="4"/>
  <c r="E488" i="4"/>
  <c r="D488" i="4"/>
  <c r="G478" i="4"/>
  <c r="F478" i="4"/>
  <c r="I457" i="4"/>
  <c r="I478" i="4" s="1"/>
  <c r="H457" i="4"/>
  <c r="H478" i="4" s="1"/>
  <c r="E457" i="4"/>
  <c r="E478" i="4" s="1"/>
  <c r="D457" i="4"/>
  <c r="D478" i="4" s="1"/>
  <c r="I380" i="4"/>
  <c r="G380" i="4"/>
  <c r="F380" i="4"/>
  <c r="I357" i="4"/>
  <c r="H357" i="4"/>
  <c r="H380" i="4" s="1"/>
  <c r="E357" i="4"/>
  <c r="E380" i="4" s="1"/>
  <c r="D357" i="4"/>
  <c r="D380" i="4" s="1"/>
  <c r="I298" i="4"/>
  <c r="H298" i="4"/>
  <c r="G298" i="4"/>
  <c r="F298" i="4"/>
  <c r="I283" i="4"/>
  <c r="H283" i="4"/>
  <c r="E283" i="4"/>
  <c r="E298" i="4" s="1"/>
  <c r="D283" i="4"/>
  <c r="D298" i="4" s="1"/>
  <c r="I239" i="4"/>
  <c r="H239" i="4"/>
  <c r="G239" i="4"/>
  <c r="F239" i="4"/>
  <c r="I224" i="4"/>
  <c r="H188" i="4"/>
  <c r="E159" i="4"/>
  <c r="E239" i="4" s="1"/>
  <c r="D159" i="4"/>
  <c r="D239" i="4" s="1"/>
  <c r="I127" i="4"/>
  <c r="H127" i="4"/>
  <c r="G127" i="4"/>
  <c r="F127" i="4"/>
  <c r="I123" i="4"/>
  <c r="H99" i="4"/>
  <c r="E57" i="4"/>
  <c r="E127" i="4" s="1"/>
  <c r="D57" i="4"/>
  <c r="D127" i="4" s="1"/>
  <c r="H33" i="4"/>
  <c r="G33" i="4"/>
  <c r="G595" i="4" s="1"/>
  <c r="F33" i="4"/>
  <c r="F595" i="4" s="1"/>
  <c r="E33" i="4"/>
  <c r="D33" i="4"/>
  <c r="I31" i="4"/>
  <c r="I33" i="4" s="1"/>
  <c r="I13" i="4"/>
  <c r="D13" i="4"/>
  <c r="I11" i="4"/>
  <c r="E11" i="4"/>
  <c r="E13" i="4" s="1"/>
  <c r="E595" i="4" s="1"/>
  <c r="D11" i="4"/>
  <c r="G62" i="1"/>
  <c r="I61" i="1"/>
  <c r="H61" i="1"/>
  <c r="G61" i="1"/>
  <c r="F61" i="1"/>
  <c r="E61" i="1"/>
  <c r="D61" i="1"/>
  <c r="I58" i="1"/>
  <c r="H58" i="1"/>
  <c r="G58" i="1"/>
  <c r="F58" i="1"/>
  <c r="E58" i="1"/>
  <c r="D58" i="1"/>
  <c r="I54" i="1"/>
  <c r="H54" i="1"/>
  <c r="G54" i="1"/>
  <c r="F54" i="1"/>
  <c r="E54" i="1"/>
  <c r="D54" i="1"/>
  <c r="I51" i="1"/>
  <c r="H51" i="1"/>
  <c r="G51" i="1"/>
  <c r="F51" i="1"/>
  <c r="E51" i="1"/>
  <c r="D51" i="1"/>
  <c r="I42" i="1"/>
  <c r="H42" i="1"/>
  <c r="G42" i="1"/>
  <c r="F42" i="1"/>
  <c r="E42" i="1"/>
  <c r="D42" i="1"/>
  <c r="I17" i="1"/>
  <c r="I62" i="1" s="1"/>
  <c r="H17" i="1"/>
  <c r="H62" i="1" s="1"/>
  <c r="G17" i="1"/>
  <c r="F17" i="1"/>
  <c r="F62" i="1" s="1"/>
  <c r="E17" i="1"/>
  <c r="E62" i="1" s="1"/>
  <c r="D17" i="1"/>
  <c r="D62" i="1" s="1"/>
  <c r="I595" i="4" l="1"/>
  <c r="D595" i="4"/>
  <c r="H595" i="4"/>
</calcChain>
</file>

<file path=xl/sharedStrings.xml><?xml version="1.0" encoding="utf-8"?>
<sst xmlns="http://schemas.openxmlformats.org/spreadsheetml/2006/main" count="1550" uniqueCount="728">
  <si>
    <t>Additions by Account, Project, Month</t>
  </si>
  <si>
    <t>December 2018 - May 2019</t>
  </si>
  <si>
    <t>Steam Production Plant</t>
  </si>
  <si>
    <t>Dec</t>
  </si>
  <si>
    <t>Jan</t>
  </si>
  <si>
    <t>Feb</t>
  </si>
  <si>
    <t>Mar</t>
  </si>
  <si>
    <t>Apr</t>
  </si>
  <si>
    <t>May</t>
  </si>
  <si>
    <t>Account</t>
  </si>
  <si>
    <t>Project</t>
  </si>
  <si>
    <t>Description</t>
  </si>
  <si>
    <t>3110</t>
  </si>
  <si>
    <t>CEB020290</t>
  </si>
  <si>
    <t>CCR Rule - Ash Basin</t>
  </si>
  <si>
    <t>CEB020298</t>
  </si>
  <si>
    <t>Storm Water / Process Water Reroute  (ESM)</t>
  </si>
  <si>
    <t>Recovered through ESM</t>
  </si>
  <si>
    <t>CEB020690</t>
  </si>
  <si>
    <t>PSM Barrier for pipeline</t>
  </si>
  <si>
    <t>CEB020763</t>
  </si>
  <si>
    <t>Crusher &amp;Transfer House LED Light</t>
  </si>
  <si>
    <t>CEB1912</t>
  </si>
  <si>
    <t>EBS-2 Misc Valves</t>
  </si>
  <si>
    <t>EB020903X</t>
  </si>
  <si>
    <t>2-3 WSP Vacuum Pmp Repl (SM18)</t>
  </si>
  <si>
    <t>EB020906X</t>
  </si>
  <si>
    <t>Replace LBU HVACs</t>
  </si>
  <si>
    <t>EB020919X</t>
  </si>
  <si>
    <t>Replace LBU Fire Protection Piping</t>
  </si>
  <si>
    <t>EB020947X</t>
  </si>
  <si>
    <t>2-1 WSP Vac Pump Replacement</t>
  </si>
  <si>
    <t>3110 Total</t>
  </si>
  <si>
    <t>3120</t>
  </si>
  <si>
    <t>CEB020043</t>
  </si>
  <si>
    <t>HCAD G Conveyor Washbox</t>
  </si>
  <si>
    <t>CEB021410</t>
  </si>
  <si>
    <t>Dry Bottom Ash Conversion</t>
  </si>
  <si>
    <t>CEBVLV019</t>
  </si>
  <si>
    <t>2019 Misc Valve Blanket</t>
  </si>
  <si>
    <t>EB020056X</t>
  </si>
  <si>
    <t>Sec Superheat Outlet Header Rep</t>
  </si>
  <si>
    <t>EB020090X</t>
  </si>
  <si>
    <t>Boiler Room Vent Fan on Mezzanine</t>
  </si>
  <si>
    <t>EB020336X</t>
  </si>
  <si>
    <t>Scanner/Igniter Replacement</t>
  </si>
  <si>
    <t>EB020433X</t>
  </si>
  <si>
    <t>HCAD Repl C Conveyor to Surge Bin</t>
  </si>
  <si>
    <t>EB020382X</t>
  </si>
  <si>
    <t>Circ Water Lining</t>
  </si>
  <si>
    <t>EB020904X</t>
  </si>
  <si>
    <t>Replace WSP Radial Stacker Belt</t>
  </si>
  <si>
    <t>EB020908X</t>
  </si>
  <si>
    <t>Replace 2-1 ID Fan Outlet Exp Joint</t>
  </si>
  <si>
    <t>EB020917X</t>
  </si>
  <si>
    <t>Replace 2-2 IDF Outlet Expan Joint</t>
  </si>
  <si>
    <t>EB020918X</t>
  </si>
  <si>
    <t>Replace 2A3 Mist Elim Valve Cable</t>
  </si>
  <si>
    <t>EB020937X</t>
  </si>
  <si>
    <t>Replace Trailer City Network Cable</t>
  </si>
  <si>
    <t>EB020939X</t>
  </si>
  <si>
    <t>Replace G Conveyor Belt</t>
  </si>
  <si>
    <t>EB020952X</t>
  </si>
  <si>
    <t>2-3 IDF Outlet Exp Joint Repl</t>
  </si>
  <si>
    <t>EB020954X</t>
  </si>
  <si>
    <t>Rep 2-2 CW Pmp Inlet Exp Jnt</t>
  </si>
  <si>
    <t>EB020957X</t>
  </si>
  <si>
    <t>2-1 Pulv Roll Wheel Repl</t>
  </si>
  <si>
    <t>EB021068X</t>
  </si>
  <si>
    <t>U2-4 ID Fan Lube Oil CLR Cable Replacement</t>
  </si>
  <si>
    <t>EB021116X</t>
  </si>
  <si>
    <t>Repl WSP Mixer Disch Belt (19)</t>
  </si>
  <si>
    <t>EB021123X</t>
  </si>
  <si>
    <t>2-1 WSP Cake Transfer Belt</t>
  </si>
  <si>
    <t>EB021422X</t>
  </si>
  <si>
    <t>Precipitator Hot Side Rebuild</t>
  </si>
  <si>
    <t>EB021456X</t>
  </si>
  <si>
    <t>SmartGen Installation at East Bend</t>
  </si>
  <si>
    <t>EBS01297X</t>
  </si>
  <si>
    <t>Replace Module Demister Trays</t>
  </si>
  <si>
    <t>3120 Total</t>
  </si>
  <si>
    <t>3140</t>
  </si>
  <si>
    <t>Turbogenerator units | U2 Circ Water Lining</t>
  </si>
  <si>
    <t>EB020406X</t>
  </si>
  <si>
    <t>CT Drift Elim Replmnt - Phase 2</t>
  </si>
  <si>
    <t>EB020900X</t>
  </si>
  <si>
    <t>Repl Gen Air Side Seal Oil CLR SM18</t>
  </si>
  <si>
    <t>EB020945X</t>
  </si>
  <si>
    <t>2-10 CT Motor and Gearbox Repl</t>
  </si>
  <si>
    <t>EB020953X</t>
  </si>
  <si>
    <t>Rep 2-1 CW Pmp Inlet-Outlet Exp Jnt</t>
  </si>
  <si>
    <t>EB021118X</t>
  </si>
  <si>
    <t>Replace L-1 LPB Rotor Blade Row</t>
  </si>
  <si>
    <t>EB201285X</t>
  </si>
  <si>
    <t>Condenser Outer Loop Retube</t>
  </si>
  <si>
    <t>3140 Total</t>
  </si>
  <si>
    <t>3150</t>
  </si>
  <si>
    <t>EB020902X</t>
  </si>
  <si>
    <t>Rep B Conv Mag Sep Rectifier (SM18)</t>
  </si>
  <si>
    <t>Accessory electric equipment | SmartGen Monitoring System</t>
  </si>
  <si>
    <t>3150 Total</t>
  </si>
  <si>
    <t>3160</t>
  </si>
  <si>
    <t>CEB020672</t>
  </si>
  <si>
    <t>SmartGen EBS UAT DGA</t>
  </si>
  <si>
    <t>CEB1922</t>
  </si>
  <si>
    <t>EBS-2 General Equipment</t>
  </si>
  <si>
    <t>EB020948X</t>
  </si>
  <si>
    <t>Purchase JLG Lift</t>
  </si>
  <si>
    <t>3160 Total</t>
  </si>
  <si>
    <t>EB020146X</t>
  </si>
  <si>
    <t>Replace 2nd Layer SCR Catalyst</t>
  </si>
  <si>
    <t>EB020940X</t>
  </si>
  <si>
    <t>2-1 Vertimill Gearbox Repl</t>
  </si>
  <si>
    <t>3123 Total</t>
  </si>
  <si>
    <t>Steam Production Totals</t>
  </si>
  <si>
    <t>Other Production Plant</t>
  </si>
  <si>
    <t>3420</t>
  </si>
  <si>
    <t>WDC000041</t>
  </si>
  <si>
    <t>Install Fuel Oil System U1</t>
  </si>
  <si>
    <t>WDC000042</t>
  </si>
  <si>
    <t>Install Fuel Oil System U2</t>
  </si>
  <si>
    <t>WDC000043</t>
  </si>
  <si>
    <t>Install Fuel Oil System U3</t>
  </si>
  <si>
    <t>WDC000044</t>
  </si>
  <si>
    <t>Install Fuel Oil System U4</t>
  </si>
  <si>
    <t>WDC000045</t>
  </si>
  <si>
    <t>Install Fuel Oil System U5</t>
  </si>
  <si>
    <t>WDC000046</t>
  </si>
  <si>
    <t>Install Fuel Oil System U6</t>
  </si>
  <si>
    <t>WDC00004X</t>
  </si>
  <si>
    <t>Install Fuel Oil System - BOP</t>
  </si>
  <si>
    <t>3420 Total</t>
  </si>
  <si>
    <t>3430</t>
  </si>
  <si>
    <t>CWDCM0042</t>
  </si>
  <si>
    <t>McAfee &amp; Equip Install</t>
  </si>
  <si>
    <t>3430 Total</t>
  </si>
  <si>
    <t>3431</t>
  </si>
  <si>
    <t>WD020019I</t>
  </si>
  <si>
    <t>WD02 Turbine outage Insurance reimbursement project</t>
  </si>
  <si>
    <t>WD020019X</t>
  </si>
  <si>
    <t>Woodsdale U2 Turbine Section Replacement</t>
  </si>
  <si>
    <t>3431 Total</t>
  </si>
  <si>
    <t>3440</t>
  </si>
  <si>
    <t>CWG048C</t>
  </si>
  <si>
    <t>WGS-Misc Valves</t>
  </si>
  <si>
    <t>WD020015X</t>
  </si>
  <si>
    <t>Woodsdale Unit 2 Generator Rotor Rewind</t>
  </si>
  <si>
    <t>3440 Total</t>
  </si>
  <si>
    <t>3450</t>
  </si>
  <si>
    <t>WD010039X</t>
  </si>
  <si>
    <t>Woodsdale Unit 1 125V DC Battery Replacement</t>
  </si>
  <si>
    <t>WD030009X</t>
  </si>
  <si>
    <t>Woodsdale U3 125V DC Battery Replacement</t>
  </si>
  <si>
    <t>WD040013X</t>
  </si>
  <si>
    <t>Woodsdale U4 125V DC Battery Replacment</t>
  </si>
  <si>
    <t>WD050010X</t>
  </si>
  <si>
    <t>Woodsdale CT Unit 5 "A" Phase; Iso-Phase Replacement</t>
  </si>
  <si>
    <t>WDCM0003X</t>
  </si>
  <si>
    <t>WDC - Replace Station UPS</t>
  </si>
  <si>
    <t>3450 Total</t>
  </si>
  <si>
    <t>3460</t>
  </si>
  <si>
    <t>CWG047C</t>
  </si>
  <si>
    <t>WGS General Equipment</t>
  </si>
  <si>
    <t>3460 Total</t>
  </si>
  <si>
    <t>Other Production Totals</t>
  </si>
  <si>
    <t>Transmission Plant</t>
  </si>
  <si>
    <t>3530</t>
  </si>
  <si>
    <t>D2018TS1</t>
  </si>
  <si>
    <t>Dixie Install 69kV structure and switches and reconfigure the transmission loop</t>
  </si>
  <si>
    <t>EMR420 Total</t>
  </si>
  <si>
    <t>MX7600673</t>
  </si>
  <si>
    <t>CAPITAL Wilder Repl Main Battery Bank 1</t>
  </si>
  <si>
    <t>MX8430902</t>
  </si>
  <si>
    <t>CAPITAL Wilder CB 830 replace 6 Bushings</t>
  </si>
  <si>
    <t>MX8442100</t>
  </si>
  <si>
    <t>CAPITAL Wilder CB 832 replace (6) Bushings</t>
  </si>
  <si>
    <t>MX8897771</t>
  </si>
  <si>
    <t>CAPITAL Buffington repl 125VDC Battery Number 1</t>
  </si>
  <si>
    <t>MX8898156</t>
  </si>
  <si>
    <t>CAPITAL Buffington repl 125VDC Battery Number 2</t>
  </si>
  <si>
    <t>3530 Total</t>
  </si>
  <si>
    <t>3550</t>
  </si>
  <si>
    <t>DKY201801</t>
  </si>
  <si>
    <t>Replace 2 poles on F6763. The anchor guys are in the way of where the substation will be expanding.</t>
  </si>
  <si>
    <t>KYRELT02</t>
  </si>
  <si>
    <t xml:space="preserve">Road Improvement at the Richwood Exit will require Duke to relocate (remove old and install new) 7 power poles. </t>
  </si>
  <si>
    <t>M18034601</t>
  </si>
  <si>
    <t xml:space="preserve">EMR - 134-18, Circuit #5962 needs to have 10 poles replaced </t>
  </si>
  <si>
    <t>OUT69KY</t>
  </si>
  <si>
    <t>Service Restoration/Outage Work. Capital replacements during storm - will replace ORTKY.  Manual Blanket</t>
  </si>
  <si>
    <t>TOUTKY03</t>
  </si>
  <si>
    <t xml:space="preserve">Auto Damaged pole on Circuit 6761 Pole asset tag 5G-328 Stub pole and main pole. </t>
  </si>
  <si>
    <t>TOUTKY05</t>
  </si>
  <si>
    <t>F5967 Remove and Replace 1 - P1 pole with distribution underbuild on circuit 5967:  22K-352 / HLP 788.</t>
  </si>
  <si>
    <t>3550 Total</t>
  </si>
  <si>
    <t>3560</t>
  </si>
  <si>
    <t>D2018TL1</t>
  </si>
  <si>
    <t>Dixie reconfigure Transmission Line 6764 to accomodate new BK 3</t>
  </si>
  <si>
    <t>3560 Total</t>
  </si>
  <si>
    <t>VMTDKY</t>
  </si>
  <si>
    <t>Trans Line Clr Removal</t>
  </si>
  <si>
    <t>3561 Total</t>
  </si>
  <si>
    <t>Transmission Totals</t>
  </si>
  <si>
    <t>Distribution Plant</t>
  </si>
  <si>
    <t>3600</t>
  </si>
  <si>
    <t>D1929RS1</t>
  </si>
  <si>
    <t>RUSD Taylor Mill Purch Sub Property - Locate &amp; Purc sub site for new 138- 12kV sub to rpl deteriorating Decoursey Sub.</t>
  </si>
  <si>
    <t>D2208RS1</t>
  </si>
  <si>
    <t>Purc new site near Turfway and Aero Pkwy for new 138-13.09 kV sub with 4 transformers.  Substation forecasted to complete build in 2019 - land is Future use</t>
  </si>
  <si>
    <t>3600 Total</t>
  </si>
  <si>
    <t>3620</t>
  </si>
  <si>
    <t>17TB16</t>
  </si>
  <si>
    <t>Dixie #89 Replace Bank 2 Bushings with LTC</t>
  </si>
  <si>
    <t>D1912DS1</t>
  </si>
  <si>
    <t>RUSD - Covington Xtr 2 -  Install 69-13.09 kV 22.4 MVA Xtr with 2 Ckts and Bus tie to Bus.</t>
  </si>
  <si>
    <t>D2018DS1</t>
  </si>
  <si>
    <t>Dixie Install 66-13.2 kV 22.4 MVA Xtr and assoc equip with 2 Ckts and Bus tie.</t>
  </si>
  <si>
    <t>EMR290</t>
  </si>
  <si>
    <t>Constance #42 Replace Circuit 41 LA's</t>
  </si>
  <si>
    <t>EMR420</t>
  </si>
  <si>
    <t>Claryville #147 Replace Circuit 43 C Phase Regulator</t>
  </si>
  <si>
    <t>H1313</t>
  </si>
  <si>
    <t>Beaver - Upgrade distribution feeder exits to new distribution automation standards. Install new CB 211</t>
  </si>
  <si>
    <t>H2111</t>
  </si>
  <si>
    <t>Kenton Sub 13kV Bus 3 - Kenton Substation - Replace 13kV switchgear breakers.</t>
  </si>
  <si>
    <t>M18046301</t>
  </si>
  <si>
    <t>EMR-159-18 - Cold Spring Circuit 49 - Upgrade Voltage Regulator Controllers to new Beckwith after multiple failures of existing controls preventing circuit regulation. At this time, communication is not a necessity.</t>
  </si>
  <si>
    <t>MX6589455</t>
  </si>
  <si>
    <t>Donaldson Repl 125VCD Station Batteries</t>
  </si>
  <si>
    <t>MX8593684</t>
  </si>
  <si>
    <t>CAPITAL Bellevue TB1 repl 13kV Arresters</t>
  </si>
  <si>
    <t>T1611DS1</t>
  </si>
  <si>
    <t>Augustine Swgr Repl - Replace bus 5 switchgear and breakers 351, 352.  Also replace TB 5 relays.</t>
  </si>
  <si>
    <t>T1687DS2</t>
  </si>
  <si>
    <t>Alexandria South Comm Upgrade   Alexandria South - Repl EOL Dynastar eqp with Cisco standard. Conv protocol to DNP/IP</t>
  </si>
  <si>
    <t>T1687DS3</t>
  </si>
  <si>
    <t>Crittenden Comm Upgrade  Crittenden - Repl EOL Dynastar eqp with Cisco standard. Conv protocol to DNP/IP</t>
  </si>
  <si>
    <t>T1687DS4</t>
  </si>
  <si>
    <t>Richwood Comm Upgrade  Richwood - Repl EOL Dynastar eqp with Cisco standard. Conv protocol to DNP/IP</t>
  </si>
  <si>
    <t>T1687DS6</t>
  </si>
  <si>
    <t>White Tower Comm Upgrade   White Tower - Repl EOL Dynastar eqp with Cisco standard. Conv protocol to DNP/IP</t>
  </si>
  <si>
    <t>T1914DS1</t>
  </si>
  <si>
    <t>Longbranch Rel  XTR 1  Longbranch  TPU relays transformer 1</t>
  </si>
  <si>
    <t>T2009DS1</t>
  </si>
  <si>
    <t>Kenton TB3 Rpl  Kenton Replace TB3 with 33.6 MVA 69-13.09 Xtr with LTC. Upg relay. Remove Voltage Regulator 3</t>
  </si>
  <si>
    <t>T2188DS1</t>
  </si>
  <si>
    <t>Augustine_Instl 22.4MVA  XTR  Install 138-13.09kV 22.4MVA with LTC Transformer</t>
  </si>
  <si>
    <t>3620 Total</t>
  </si>
  <si>
    <t>3640</t>
  </si>
  <si>
    <t>CSKY</t>
  </si>
  <si>
    <t>Circuit Sectionalization</t>
  </si>
  <si>
    <t>D1930DL1</t>
  </si>
  <si>
    <t>Reconductor 4500 ft of 3ph mainline using 556 AAC fr K104-64 to K94-192</t>
  </si>
  <si>
    <t>D2149DL1</t>
  </si>
  <si>
    <t xml:space="preserve">AM 20708188 Beaver 41 Part 1B Jones Rd Rebuild Beaver 41 with 3-556 AAC from near pole 29K-128 to solar plant interconnection.								
								</t>
  </si>
  <si>
    <t>Crossarm Wood</t>
  </si>
  <si>
    <t>Crossarms, Steel/Fiberglass</t>
  </si>
  <si>
    <t>Pole: Wood, 50'</t>
  </si>
  <si>
    <t>Pole: Wood, 55'</t>
  </si>
  <si>
    <t>D2149DL2</t>
  </si>
  <si>
    <t xml:space="preserve">AM 20709176 Walton 2 Intercon Install terminal pole, recloser package (Std 23541DGDUK), and primary meter (3 pole set up) for solar plant interconnection.								
								</t>
  </si>
  <si>
    <t>D2151DL1</t>
  </si>
  <si>
    <t xml:space="preserve">AM 20710413 Crittenden Gen Intrc Install terminal pole, recloser package (Std 23541DGDUK), and primary meter (3 pole set up) for solar plant interconnection.								
								</t>
  </si>
  <si>
    <t>D2205DL1</t>
  </si>
  <si>
    <t xml:space="preserve">AM 20888790 Oakbrook 41-42 Rconf Extend and reconfigure Oakbrook 41-42 at both ends of Aero Parkway to accommodate the underground installation of Oakbrook 42 in preparation for Amazon.								
								</t>
  </si>
  <si>
    <t>H0299</t>
  </si>
  <si>
    <t>Crescent 46 - Install exit and equipment necessary for new circuit to the south of sub.</t>
  </si>
  <si>
    <t>KCAL</t>
  </si>
  <si>
    <t>Install or remove area lights including Custom/Basic and Decorative.</t>
  </si>
  <si>
    <t>KCAPAUTO</t>
  </si>
  <si>
    <t>Upgrade of capacitors by adding controls and modem.</t>
  </si>
  <si>
    <t>KCBLDT</t>
  </si>
  <si>
    <t>Replacement of UG Cable due to failure rates or testing results, for PILC type cable.</t>
  </si>
  <si>
    <t>KCIPOH</t>
  </si>
  <si>
    <t>Work performed to install, remove or alter UG or OH facilities in order to serve new C&amp;I customers</t>
  </si>
  <si>
    <t>KCMCEDT</t>
  </si>
  <si>
    <t>Emergency DTUG Corrective Replacements - imminent/emerg work requiring immediate response.</t>
  </si>
  <si>
    <t>KCMCEOH</t>
  </si>
  <si>
    <t>Emergency Overhead Corrective Capital Unit of Replacements</t>
  </si>
  <si>
    <t>KCMCOH</t>
  </si>
  <si>
    <t>Non-Emergency Overhead Corrective Replacements</t>
  </si>
  <si>
    <t>KCOU</t>
  </si>
  <si>
    <t>Make-ready , telecommunications attachments, uplift pole for clearance issue</t>
  </si>
  <si>
    <t>KCRFN</t>
  </si>
  <si>
    <t>Residential and Commercial customer requested conversions or relocation of lines, poles, service on their property -Non Billable</t>
  </si>
  <si>
    <t>KCRFR</t>
  </si>
  <si>
    <t>Residential and Commercial customer requested conversions or relocation of lines, poles, service on their property - Billable</t>
  </si>
  <si>
    <t>KDLS</t>
  </si>
  <si>
    <t>Repl of Dline Switches 3 ph pri sw repl incl Gang Switch in Carolinas manual single blade switch</t>
  </si>
  <si>
    <t>KET135854</t>
  </si>
  <si>
    <t>DET 10135854 Villa 43 348 Dudley Rd  Remove deteriorated primary and Install new 4600 FT of 1/0AAAC primary. Remove deteriorated poles/transformers and install new.</t>
  </si>
  <si>
    <t>KFS845122</t>
  </si>
  <si>
    <t>Pole: Wood, 45'</t>
  </si>
  <si>
    <t>RFS 11845122 Beaver 42. Install Vipers two locations for circuit sectionalization plus two poles.</t>
  </si>
  <si>
    <t>KHR297697</t>
  </si>
  <si>
    <t>DOT 7297697  Covington 43  remove existing A.C., existing single phase and 3 phase transformers company owned station, replace with new underground single phase and 3 phase primary, new single phase and 3 phase pad mounted trf's, install temporary switch</t>
  </si>
  <si>
    <t>KHR355669</t>
  </si>
  <si>
    <t>RI 10355669 Washington St OH to UG Conversion, not billable</t>
  </si>
  <si>
    <t>KHR851720</t>
  </si>
  <si>
    <t>RELOCATE THREE PHASE LINE AND ASSOCIATED POLES AND EQUIPMENT TO ACCOMODATE ROAD PROJECT. Not bilalble.</t>
  </si>
  <si>
    <t>KHWYN</t>
  </si>
  <si>
    <t>Relocating utility lines to accommodate the construction or expansion of a highway. NON BILLABLE</t>
  </si>
  <si>
    <t>KHWYR</t>
  </si>
  <si>
    <t>Relocating utility lines to accommodate the construction or expansion of a highway. Billable</t>
  </si>
  <si>
    <t>KIA703715</t>
  </si>
  <si>
    <t>DA 10703715 Constance 42 Crescent 45 Replace two electronic reclosers and reprogramming of one electronic recloser to create a self healing team.</t>
  </si>
  <si>
    <t>KLPF</t>
  </si>
  <si>
    <t>Replacement of capital items identified through the line patrol inspection.</t>
  </si>
  <si>
    <t>KMODC</t>
  </si>
  <si>
    <t>NESC code violations, legal, community relations, and other mods not customer requested.</t>
  </si>
  <si>
    <t>KOUTOH</t>
  </si>
  <si>
    <t>Work performed to restore power for OH Outage where a unit of property WAS replaced</t>
  </si>
  <si>
    <t>KPDMCAP</t>
  </si>
  <si>
    <t>Work performed on OH facilities due to public damage where a unit of property WAS replaced</t>
  </si>
  <si>
    <t>KPOLCM</t>
  </si>
  <si>
    <t>Replace Dist Poles "found in field" by C&amp;M or Eng. Not due to outage, public damage, or pole inspec.</t>
  </si>
  <si>
    <t>KPOLIR</t>
  </si>
  <si>
    <t>Distribution Poles replaced as part of the Pole Inspection Program only.</t>
  </si>
  <si>
    <t>KPOTT</t>
  </si>
  <si>
    <t>D-Line Pothead Termination Inspection follow-up</t>
  </si>
  <si>
    <t>KRCR</t>
  </si>
  <si>
    <t>Changeout of entire cap bank or ind components incl controller, cutouts, arrestors or switches</t>
  </si>
  <si>
    <t>KRFS</t>
  </si>
  <si>
    <t>Installation of sectionalizing devices (reclosers, sectionalizers, OVRs, etc).</t>
  </si>
  <si>
    <t>KRIOTCO</t>
  </si>
  <si>
    <t>Emergent OH Capital Improvement work that is identified by PQR&amp;I through Common Reliability Standard.</t>
  </si>
  <si>
    <t>KRRR</t>
  </si>
  <si>
    <t>Replacement of hydraulic or electoring recloser unit or associated controller</t>
  </si>
  <si>
    <t>KRSOH</t>
  </si>
  <si>
    <t>Work performed to install, remove or alter OH fac to serve new single unit res customers</t>
  </si>
  <si>
    <t>KRTXLF</t>
  </si>
  <si>
    <t>Upgrade Live Front Transformers to dead front</t>
  </si>
  <si>
    <t>KRTXO</t>
  </si>
  <si>
    <t>Overhead Transformer replacements  found outside of inspection program</t>
  </si>
  <si>
    <t>KRUPOH</t>
  </si>
  <si>
    <t>Upgrade to existing Service Residential</t>
  </si>
  <si>
    <t>KRXR</t>
  </si>
  <si>
    <t>Retrofitting CSP trans, repl Cutouts failed to interrupt and exec of the AB Chance cutout repl pgm</t>
  </si>
  <si>
    <t>KSLRPL</t>
  </si>
  <si>
    <t>Replacement of street light fixtures and light pole replacements</t>
  </si>
  <si>
    <t>MX0092935</t>
  </si>
  <si>
    <t>Transfer distribution underbuild for 5 P1 wood to steel poles.</t>
  </si>
  <si>
    <t>MX0763098</t>
  </si>
  <si>
    <t>TRANSMISSION UNDERBUILD</t>
  </si>
  <si>
    <t>MX1040009</t>
  </si>
  <si>
    <t>F6785 P1 Pole replace 36BN-350</t>
  </si>
  <si>
    <t>MX1429119</t>
  </si>
  <si>
    <t>107 chambers</t>
  </si>
  <si>
    <t>MX2163149</t>
  </si>
  <si>
    <t>TED BUSHELMAN BLVD</t>
  </si>
  <si>
    <t>MX2167589</t>
  </si>
  <si>
    <t>Mt Zion Rbld Sam Neace - DKY2133</t>
  </si>
  <si>
    <t>MX2175719</t>
  </si>
  <si>
    <t>Donaldson 46 Ln Ext - DKY2016</t>
  </si>
  <si>
    <t>MX6295870</t>
  </si>
  <si>
    <t>RELOCATION HIGHWAY DOT SPECIFIC PROJECT NONBILLABLE</t>
  </si>
  <si>
    <t>MX6746469</t>
  </si>
  <si>
    <t>ELEC - C/I; - 501 MAIN, COVINGTON - FLAHERTY &amp;amp;amp;amp; COLLINS</t>
  </si>
  <si>
    <t>MX6839574</t>
  </si>
  <si>
    <t>COMMERCIAL PRIMARY/SECONDARY/SVC</t>
  </si>
  <si>
    <t>MX7343749</t>
  </si>
  <si>
    <t>1 P2 poles need distribution UB transfered on Cir 2166 K61-758 / HLP 9 WO # 27343749</t>
  </si>
  <si>
    <t>MX7691568</t>
  </si>
  <si>
    <t>Circuit Segementation Self Healing Atlas 41 New Pole</t>
  </si>
  <si>
    <t>MX7691571</t>
  </si>
  <si>
    <t>Circuit Segmentation Self Healing Bellevue 43 CA8-404</t>
  </si>
  <si>
    <t>MX7691573</t>
  </si>
  <si>
    <t>Circuit Segmentation Self Healing Wilder 46 CA13-421</t>
  </si>
  <si>
    <t>MX7752157</t>
  </si>
  <si>
    <t>RI-Amsterdam Rd Road Improvement</t>
  </si>
  <si>
    <t>MX7972270</t>
  </si>
  <si>
    <t>MAJOR IMPROVE DIST RELIABLITY LINE</t>
  </si>
  <si>
    <t>MX8520300</t>
  </si>
  <si>
    <t>Transfer distribution underbuild for 2 P1 wood to steel poles..  Poles: 20BN-165, 20BN-1081, and 20BN-46</t>
  </si>
  <si>
    <t>MX8684114</t>
  </si>
  <si>
    <t>Declared Circuit - Hebron (152) 15245</t>
  </si>
  <si>
    <t>MX8766989</t>
  </si>
  <si>
    <t>Transfer distribution underbuild for 3 P1 wood to steel poles.</t>
  </si>
  <si>
    <t>MX9533906</t>
  </si>
  <si>
    <t>Dixie Bank 4 Bus Duct Tie - DKY2018</t>
  </si>
  <si>
    <t>NBKYCI</t>
  </si>
  <si>
    <t>Commerc &amp; Indust Cust Adds-MW-D</t>
  </si>
  <si>
    <t>NBKYRES</t>
  </si>
  <si>
    <t>Residential Customer Adds-MW-D</t>
  </si>
  <si>
    <t>OLEKY</t>
  </si>
  <si>
    <t>Kentucky New Lighting Install - OLE</t>
  </si>
  <si>
    <t>P7273</t>
  </si>
  <si>
    <t>DEC 6892574 Donaldson 41 subfeeder declared circuits, replace cutouts, switches and conductor</t>
  </si>
  <si>
    <t>PRDKY</t>
  </si>
  <si>
    <t>Pole Repl Other-D</t>
  </si>
  <si>
    <t>RCLKY</t>
  </si>
  <si>
    <t>Recloser Inst/Rem</t>
  </si>
  <si>
    <t>RELDKY</t>
  </si>
  <si>
    <t>Relocation-D</t>
  </si>
  <si>
    <t>SCMCOWSKY</t>
  </si>
  <si>
    <t>SG Funded - Secondary OH Wire Replacement</t>
  </si>
  <si>
    <t>SGCAPATKY</t>
  </si>
  <si>
    <t>DEK Cap Automation.  This is a Grid Solutions Blanket Project to mirror the distribution blankets in use today needed for RUSD work (Regulated Utility Strategy Development) that is Grid funded. Estimates will inport via feeder systems.  The Capacitor Aut</t>
  </si>
  <si>
    <t>SGCBINJKY</t>
  </si>
  <si>
    <t>DEK Cable Injection.  This is a Grid Solutions Blanket Project to mirror the distribution blankets in use today needed for RUSD work (Regulated Utility Strategy Development) that is Grid funded. Estimates will inport via feeder systems.  The Cable Inject</t>
  </si>
  <si>
    <t>SGDLSKY</t>
  </si>
  <si>
    <t>RUSD DEK D-Line Switch Replacement</t>
  </si>
  <si>
    <t>SGGENSWKY</t>
  </si>
  <si>
    <t>DEK Switchgear Upgrades-Automation.  The switchgear work is a replacement of the switchgear.  This is a Grid Solutions Blanket Project to mirror the distribution blankets in use today needed for RUSD work (Regulated Utility Strategy Development) that is</t>
  </si>
  <si>
    <t>SGHYDRKY</t>
  </si>
  <si>
    <t>DEK Recloser Replacements</t>
  </si>
  <si>
    <t>SGOTVKY</t>
  </si>
  <si>
    <t>DEK Capacitor Cutout Replacement/ Capacitor Oil to Vacuum Switch.  This is a Grid Solutions Blanket Project to mirror the distribution blankets in use today needed for RUSD work (Regulated Utility Strategy Development) that is Grid funded. Estimates will</t>
  </si>
  <si>
    <t>SGPILCKY</t>
  </si>
  <si>
    <t>DEK PILC Reactive.  This is a Grid Solutions Blanket Project to mirror the distribution blankets in use today needed for RUSD work (Regulated Utility Strategy Development) that is Grid funded. Estimates will inport via feeder systems.  Ross Rhodes, proje</t>
  </si>
  <si>
    <t>SGRFSKY</t>
  </si>
  <si>
    <t>DEK Sectionalization.  This is a Grid Solutions Blanket Project to mirror the distribution blankets in use today needed for RUSD work (Regulated Utility Strategy Development) that is Grid funded. Estimates will import via feeder systems.</t>
  </si>
  <si>
    <t>SGRUCKY</t>
  </si>
  <si>
    <t>DEK Cable Replacement.  This is a Grid Solutions Blanket Project to mirror the distribution blankets in use today needed for RUSD work (Regulated Utility Strategy Development) that is Grid funded. Estimates will inport via feeder systems.</t>
  </si>
  <si>
    <t>SGRXRKY</t>
  </si>
  <si>
    <t>SG Funded - Retrofitting CSP trans, repl Cutouts failed to interrupt and exec of the AB Chance cutout repl pgm</t>
  </si>
  <si>
    <t>SGSELFKY</t>
  </si>
  <si>
    <t>DEK Segmentation &amp; Automation</t>
  </si>
  <si>
    <t>SRICVUGKY</t>
  </si>
  <si>
    <t>GS DEK Targeted Underground Blanket.  REPLACE EXISTING OH DISTRIBUTION SYSTEM WITH UG FACILITIES ON A TARGETED BASIS.</t>
  </si>
  <si>
    <t>SRRRKY</t>
  </si>
  <si>
    <t>SG Funded - Replacement of hydraulic or electoring recloser unit or associated controller</t>
  </si>
  <si>
    <t>T1453DL1</t>
  </si>
  <si>
    <t>Dixie Sub - Replace or reconductor the underground station exits for Dixie 41-42. Rebuild the terminal poles as needed. Re-establish the bus tie between bus 1 and bus 2.</t>
  </si>
  <si>
    <t>3640 Total</t>
  </si>
  <si>
    <t>3650</t>
  </si>
  <si>
    <t>Conductor OH</t>
  </si>
  <si>
    <t>Cutout</t>
  </si>
  <si>
    <t>Lightning Arresters 0 to 99 KV</t>
  </si>
  <si>
    <t>Recloser Control Cabinet</t>
  </si>
  <si>
    <t>Recloser, three phase, all sizes</t>
  </si>
  <si>
    <t>Switches 0 to 99 KV</t>
  </si>
  <si>
    <t>G8553</t>
  </si>
  <si>
    <t>ST emax 2178946 install 27 street lights for Johns Hill Rd and University Dr for Northern Kentucky University, billable on LBO contract</t>
  </si>
  <si>
    <t>KCIUPOH</t>
  </si>
  <si>
    <t>Work performed to install, remove or alter OH facilities in order to serve new C&amp;I customers</t>
  </si>
  <si>
    <t>KCMCUG</t>
  </si>
  <si>
    <t>Non-Emergency Underground Corrective Capital Replacements</t>
  </si>
  <si>
    <t>KIA703714</t>
  </si>
  <si>
    <t>DA 10703714 Long Branch 43 Empire 41 Install and reprogram reclosers as part of a Self Healing Team</t>
  </si>
  <si>
    <t>KIL564406</t>
  </si>
  <si>
    <t>UG 10564406 West End 41 bridge portion Remove 2413 circuit feet of 650CUPILC aerial cable over the C W Bailey Bridge and replace with 750AL aerial cable from pole O5-420 to pole K51-1726.</t>
  </si>
  <si>
    <t>KOTV</t>
  </si>
  <si>
    <t>Changeout of Oil to Vacuum switches, cutouts, arresters on capacitor banks</t>
  </si>
  <si>
    <t>KOUTUG</t>
  </si>
  <si>
    <t>Work performed to restore power for UG Outage where a unit of property WAS replaced</t>
  </si>
  <si>
    <t>KPDMCPU</t>
  </si>
  <si>
    <t>Work performed on UG facilities due to public damage where a unit of property WAS replaced.</t>
  </si>
  <si>
    <t>KRUCSM</t>
  </si>
  <si>
    <t>Repl of UG Cable as a pgm due to failure rates or testing results, for cable that is not PILC type</t>
  </si>
  <si>
    <t>KUC261112</t>
  </si>
  <si>
    <t>UG 10261112 Constance 42 Cable replacement for URD 87</t>
  </si>
  <si>
    <t>MOKY</t>
  </si>
  <si>
    <t>Major Outage Followup-D</t>
  </si>
  <si>
    <t>MX0090254</t>
  </si>
  <si>
    <t>MXCONV-Transformer Retrofit LIMABURG 42</t>
  </si>
  <si>
    <t>MX0090256</t>
  </si>
  <si>
    <t>MXCONV-Transformer Retrofit SILVER GROVE 41</t>
  </si>
  <si>
    <t>MX0090259</t>
  </si>
  <si>
    <t>MXCONV-Transformer Retrofit YORK 42</t>
  </si>
  <si>
    <t>MX0705495</t>
  </si>
  <si>
    <t>INSTALLATION OF SELF HEALING NEWWORKS</t>
  </si>
  <si>
    <t>MX7838790</t>
  </si>
  <si>
    <t>JT, E-ASHLEY OAKS SUBDIVISION</t>
  </si>
  <si>
    <t>MX8215200</t>
  </si>
  <si>
    <t>JT, E-AUDUBON FOREST SUBDIVISION</t>
  </si>
  <si>
    <t>OHPCIKY</t>
  </si>
  <si>
    <t>Mandated KY Overhead Prim Clear replace cutouts, crossarms, and other capital items identified - part of the mandated Kentucky overhead initiative</t>
  </si>
  <si>
    <t>SG842RCR</t>
  </si>
  <si>
    <t>DEK Reclosure Control Replacement</t>
  </si>
  <si>
    <t>3650 Total</t>
  </si>
  <si>
    <t>3660</t>
  </si>
  <si>
    <t>D1640</t>
  </si>
  <si>
    <t>Conduit</t>
  </si>
  <si>
    <t>Covington 41 - Underground feeder exit - UNDERGROUND PART</t>
  </si>
  <si>
    <t>D1644</t>
  </si>
  <si>
    <t>Covington 43- Underground feeder exit - UG part</t>
  </si>
  <si>
    <t>MX0004925</t>
  </si>
  <si>
    <t>INFRASTRUCTIURE FOR  SUBDIVISION  DESIGN</t>
  </si>
  <si>
    <t>MX1281917</t>
  </si>
  <si>
    <t>MX6843545</t>
  </si>
  <si>
    <t>MX7423928</t>
  </si>
  <si>
    <t>STREET LIGHT REMOVE/INSTALL</t>
  </si>
  <si>
    <t>MX7708497</t>
  </si>
  <si>
    <t>JT, E-RESERVE AT MEADOWOOD</t>
  </si>
  <si>
    <t>MX7724526</t>
  </si>
  <si>
    <t>Constance 41 Ln Ext Pt1 - DKY2198</t>
  </si>
  <si>
    <t>MX7724670</t>
  </si>
  <si>
    <t>Constance 41-43 LN Ext Pt III - DKY2198</t>
  </si>
  <si>
    <t>MX7740641</t>
  </si>
  <si>
    <t>JT, E-AOSTA VALLEY PH. 6</t>
  </si>
  <si>
    <t>MX7743111</t>
  </si>
  <si>
    <t>MX7880714</t>
  </si>
  <si>
    <t>JT, E-WALTON POINTE PHASE 3</t>
  </si>
  <si>
    <t>MX7997177</t>
  </si>
  <si>
    <t>JT, E-TUSCANY PHASE B SECTION 1</t>
  </si>
  <si>
    <t>MX8285098</t>
  </si>
  <si>
    <t>MX8735624</t>
  </si>
  <si>
    <t>JT-E- HARMONY PH.D PT.1</t>
  </si>
  <si>
    <t>MX9481816</t>
  </si>
  <si>
    <t>MX9916539</t>
  </si>
  <si>
    <t>Donaldson 46 UG Exits Conduit - DKY2016</t>
  </si>
  <si>
    <t>PILCKY</t>
  </si>
  <si>
    <t>UG Cable Repl-PILC</t>
  </si>
  <si>
    <t>SCFOKY</t>
  </si>
  <si>
    <t>System Capacity-FO</t>
  </si>
  <si>
    <t>3660 Total</t>
  </si>
  <si>
    <t>3670</t>
  </si>
  <si>
    <t>Conductor UG</t>
  </si>
  <si>
    <t>Foundation - pad, all</t>
  </si>
  <si>
    <t>KCMCEUG</t>
  </si>
  <si>
    <t>Emergency Underground Corrective Capital Unit of Replacements</t>
  </si>
  <si>
    <t>KGENSWG</t>
  </si>
  <si>
    <t>General switchgear inspection capital follow-up for Kentucky -  replace entire switchgear units failing inspection</t>
  </si>
  <si>
    <t>KRIOTCU</t>
  </si>
  <si>
    <t>Emergent UG Capital Improvement work that is identified by PQR&amp;I through Common Reliability Standard.</t>
  </si>
  <si>
    <t>KRTP3PH</t>
  </si>
  <si>
    <t>Three phase MODEF transformer replacement</t>
  </si>
  <si>
    <t>KUGCBINJ</t>
  </si>
  <si>
    <t>Planned Cable Injection Program only.</t>
  </si>
  <si>
    <t>MX2140942</t>
  </si>
  <si>
    <t>UG LINE EXT - 1730 LAKELAND PARK DR</t>
  </si>
  <si>
    <t>MX8360139</t>
  </si>
  <si>
    <t>MXCONV-RI-North Bend Road at World Wide Blvd.</t>
  </si>
  <si>
    <t>MX9955971</t>
  </si>
  <si>
    <t>TMG-COMMERCIAL PRIMARY - 2505 TED BUSHELMAN -UG INE EXTENSION</t>
  </si>
  <si>
    <t>SG430B</t>
  </si>
  <si>
    <t xml:space="preserve">AM 9584715 Aero Pkwy Cable  Install 2.3 miles of underground system near Oakbrook substation to Turfway Road. This DP is for the cable installation only.								
								</t>
  </si>
  <si>
    <t>Switches UG</t>
  </si>
  <si>
    <t>3670 Total</t>
  </si>
  <si>
    <t>3680</t>
  </si>
  <si>
    <t>Transformers OH 0 to 99 KVA</t>
  </si>
  <si>
    <t>KRTP1PH</t>
  </si>
  <si>
    <t>Single phase MODEF transformer replacement</t>
  </si>
  <si>
    <t>KRTR1PH</t>
  </si>
  <si>
    <t>Single phase Dry transformer replacement</t>
  </si>
  <si>
    <t>OUTRFUKY</t>
  </si>
  <si>
    <t>Outage Reliability FollowUp Capital - KENTUCKY - replacements due to repeated outages in a 12 month time span</t>
  </si>
  <si>
    <t>3680 Total</t>
  </si>
  <si>
    <t>3700</t>
  </si>
  <si>
    <t>EMETERKY</t>
  </si>
  <si>
    <t>Electric Meter Blanket - Kentucky - replace electric meters not charged to any other capital project ID</t>
  </si>
  <si>
    <t>Meter, Multi-Phase</t>
  </si>
  <si>
    <t>Meter, Single Phase</t>
  </si>
  <si>
    <t>KMTRNOS</t>
  </si>
  <si>
    <t>KY - Meter Ins/Rmv/Rpl-Not OpenWay Self Contained</t>
  </si>
  <si>
    <t>KMTRNOT</t>
  </si>
  <si>
    <t>KY - Meter Ins/Rmv/Rpl-Not OpenWay T Rated</t>
  </si>
  <si>
    <t>3700 Total</t>
  </si>
  <si>
    <t>3734</t>
  </si>
  <si>
    <t>Light Poles, Decorative</t>
  </si>
  <si>
    <t>Lighting Fixtures, Area</t>
  </si>
  <si>
    <t>KLEDSL</t>
  </si>
  <si>
    <t>Replacing the existing capital unit fixture to the LED fixture</t>
  </si>
  <si>
    <t>MX6293181</t>
  </si>
  <si>
    <t>Florence Lighting   Upgrade Phase 1</t>
  </si>
  <si>
    <t>MX6293467</t>
  </si>
  <si>
    <t>Florence Lighting Upgrade  Phase 2</t>
  </si>
  <si>
    <t>MX6486641</t>
  </si>
  <si>
    <t>Florence Lighting Upgrade Phase  3</t>
  </si>
  <si>
    <t>3734 Total</t>
  </si>
  <si>
    <t>3622</t>
  </si>
  <si>
    <t>Breaker, Circuit - Station</t>
  </si>
  <si>
    <t>M18058101</t>
  </si>
  <si>
    <t>Replace Failed Buffington TB 4 (138-13.09kV w/o LTC 22.4MVA) with Indiana Spare 10 Item 1473612 Serial Number CS10138004.</t>
  </si>
  <si>
    <t>3622 Total</t>
  </si>
  <si>
    <t>3651</t>
  </si>
  <si>
    <t>VDHAZPGKY</t>
  </si>
  <si>
    <t>Distr Line Clr Removal
REPLACES PROJECT VMDDTKY</t>
  </si>
  <si>
    <t>VDREMVCKY</t>
  </si>
  <si>
    <t>R/W CKT MAINT CAP KENTUCKY  
REPLACES PROJECT VMCMCKY</t>
  </si>
  <si>
    <t>VMDDTKY</t>
  </si>
  <si>
    <t>Distr Line Clr Removal</t>
  </si>
  <si>
    <t>3651 Total</t>
  </si>
  <si>
    <t>3691</t>
  </si>
  <si>
    <t>3691 Total</t>
  </si>
  <si>
    <t>3692</t>
  </si>
  <si>
    <t>KCMCOWS</t>
  </si>
  <si>
    <t>Secondary OH Wire Corr Replacement</t>
  </si>
  <si>
    <t>KRMOH</t>
  </si>
  <si>
    <t>Work performed to install, remove or alter UG or OH fac to serve new multi-family res customers</t>
  </si>
  <si>
    <t>3692 Total</t>
  </si>
  <si>
    <t>3711</t>
  </si>
  <si>
    <t>3711 Total</t>
  </si>
  <si>
    <t>3712 Total</t>
  </si>
  <si>
    <t>3731</t>
  </si>
  <si>
    <t>SLKY</t>
  </si>
  <si>
    <t>Light Repl-Tarriff</t>
  </si>
  <si>
    <t>3731 Total</t>
  </si>
  <si>
    <t>3732</t>
  </si>
  <si>
    <t>3732 Total</t>
  </si>
  <si>
    <t>3733</t>
  </si>
  <si>
    <t>3733 Total</t>
  </si>
  <si>
    <t>KMTROWS</t>
  </si>
  <si>
    <t>KY - Meter Ins/Rmv/Rpl-OpenWay Self-Contained</t>
  </si>
  <si>
    <t>KMTROWT</t>
  </si>
  <si>
    <t>KY - Meter Ins/Rmv/Rpl-OpenWay T Rated</t>
  </si>
  <si>
    <t>SG169MTRS</t>
  </si>
  <si>
    <t>SG Kentucky Advanced Metering Infrastructure AMI - 169, Electric Meters
Manual Blanket</t>
  </si>
  <si>
    <t>SGKAMIMGT</t>
  </si>
  <si>
    <t>Management project for the Kentucky Advanced Metering Infrastructure program. Charges will be allocated to the detail meter installation projects. Projects will include meters and communicaitons equipment.</t>
  </si>
  <si>
    <t>3702 Total</t>
  </si>
  <si>
    <t>Distribution Totals</t>
  </si>
  <si>
    <t>General Plant</t>
  </si>
  <si>
    <t>3030</t>
  </si>
  <si>
    <t>307482</t>
  </si>
  <si>
    <t>Customer Mobile App - Gateway Engagement Platform</t>
  </si>
  <si>
    <t>307600DEK</t>
  </si>
  <si>
    <t>BASS Program- Phase 1 Release 3 Kentucky (9% of total cost)</t>
  </si>
  <si>
    <t>Software - License Fees (5 YR)</t>
  </si>
  <si>
    <t>311803CS</t>
  </si>
  <si>
    <t>Lighting System Integration Symfact Software</t>
  </si>
  <si>
    <t>315986B</t>
  </si>
  <si>
    <t>Customer Connect - Analytics/Hybris DEK</t>
  </si>
  <si>
    <t>315986C</t>
  </si>
  <si>
    <t>Customer Connect - CRM/C4C DEK</t>
  </si>
  <si>
    <t>323123DEK</t>
  </si>
  <si>
    <t>Software - Non-License Fees (5 YR)</t>
  </si>
  <si>
    <t>323123DKT</t>
  </si>
  <si>
    <t>GenVision- FHO Data Analytics</t>
  </si>
  <si>
    <t>325480C</t>
  </si>
  <si>
    <t>Omnifind Replacement - Watson Explorer</t>
  </si>
  <si>
    <t>338802004</t>
  </si>
  <si>
    <t>338802005</t>
  </si>
  <si>
    <t>354154001</t>
  </si>
  <si>
    <t>PCTA481AU</t>
  </si>
  <si>
    <t>CDP Authenticated Site</t>
  </si>
  <si>
    <t>PCTA481AU Common Digital Platform Authenticated Web Platform</t>
  </si>
  <si>
    <t>R6095</t>
  </si>
  <si>
    <t>Currently the business is manually tracking cycles times for both rail and barge shipments. Cycle times are the amount of time from when a vessel is
loaded/released to Duke and our stations unload/release the vessel back to the transportation company. T</t>
  </si>
  <si>
    <t>SG489SW</t>
  </si>
  <si>
    <t>SG DEE Openway AMI Scale - 489 Phase 1</t>
  </si>
  <si>
    <t>SG753SW</t>
  </si>
  <si>
    <t>SG DEE Field Network Director Software - 753</t>
  </si>
  <si>
    <t>SGSWDOMC</t>
  </si>
  <si>
    <t>3030 Total</t>
  </si>
  <si>
    <t>3910</t>
  </si>
  <si>
    <t>TDITKE</t>
  </si>
  <si>
    <t>PD KENTUCKY IT HARDWARE - Edp mainfr / control unit</t>
  </si>
  <si>
    <t>3910 Total</t>
  </si>
  <si>
    <t>3911</t>
  </si>
  <si>
    <t>311803CH</t>
  </si>
  <si>
    <t>Auto Retire - EDP Equip -- Computers and their peripheral equipment used in administering normal business transactions, maintaining business records, their retrieval and analysis. Also includes Load Mgmt, Computer Dispatch.</t>
  </si>
  <si>
    <t>Lighting System Integration Hardware</t>
  </si>
  <si>
    <t>315986HW1</t>
  </si>
  <si>
    <t>Customer Connect- Hardware Proj 1</t>
  </si>
  <si>
    <t>315986HW4</t>
  </si>
  <si>
    <t>Customer Connect- Hardware Proj 2</t>
  </si>
  <si>
    <t>323326002</t>
  </si>
  <si>
    <t>2018 Workstation Refresh_Phase 2_Quarter 1_0.47% of a Seven Region Project</t>
  </si>
  <si>
    <t>323326005</t>
  </si>
  <si>
    <t>Replacement of Old Workstations with New Workstations</t>
  </si>
  <si>
    <t>323326007</t>
  </si>
  <si>
    <t>Workstation refresh 2017-2019 for Transmission</t>
  </si>
  <si>
    <t>338802006</t>
  </si>
  <si>
    <t>Smallworld/myWorld Durable Team SPAR (includes ERP)</t>
  </si>
  <si>
    <t>338802008</t>
  </si>
  <si>
    <t>EcoSys Durable Team Acciunting</t>
  </si>
  <si>
    <t>344637001</t>
  </si>
  <si>
    <t>MW Test Data Enhancement</t>
  </si>
  <si>
    <t>359688001</t>
  </si>
  <si>
    <t>ISOP Spend Governance Non-Project Work</t>
  </si>
  <si>
    <t>DEKTABLET</t>
  </si>
  <si>
    <t>Fleet Services Tablet Purchases</t>
  </si>
  <si>
    <t>RF17Q4DEK</t>
  </si>
  <si>
    <t>Hardware to support 2017 workstations requests-DEK</t>
  </si>
  <si>
    <t>SG489SVRS</t>
  </si>
  <si>
    <t>SG DEE Openway Scale Servers - 489</t>
  </si>
  <si>
    <t>SG598CDEQ</t>
  </si>
  <si>
    <t>SG DEE Secure Network Infrastructure Scale - 598</t>
  </si>
  <si>
    <t>3911 Total</t>
  </si>
  <si>
    <t>3920</t>
  </si>
  <si>
    <t>DUKTKYE18</t>
  </si>
  <si>
    <t>Blanket project for Fleet off-road vehicles, Kentucky (Project is setup to replace BU 75084)</t>
  </si>
  <si>
    <t>DUKTKYE19</t>
  </si>
  <si>
    <t>3920 Total</t>
  </si>
  <si>
    <t>3940</t>
  </si>
  <si>
    <t>KCTOOL</t>
  </si>
  <si>
    <t>DEK - Capital Tools Blanket - for purchases of tools that meet the capitalization criteria per the Duke Energy Cap Policy.</t>
  </si>
  <si>
    <t>TOOLKY</t>
  </si>
  <si>
    <t>Tools &amp; Equip</t>
  </si>
  <si>
    <t>3940 Total</t>
  </si>
  <si>
    <t>3970</t>
  </si>
  <si>
    <t>336593EOC</t>
  </si>
  <si>
    <t>Install 2 CISCO Switches and 3 Routers at Erlanger Ops Center in Kentucky</t>
  </si>
  <si>
    <t>Auto Retire - Communication Equip</t>
  </si>
  <si>
    <t>SG468MDM</t>
  </si>
  <si>
    <t>SG DEK Next Gen Cellular</t>
  </si>
  <si>
    <t>SG540HW</t>
  </si>
  <si>
    <t>DEK Elec Vehicle Area Network Device Install - Vehicle Area Network (VAN) is designed to be the central communications hub in Duke Energy vehicles by enabling field workers to securely access the Duke Corporate Network via WiFi or cellular. The VAN solut</t>
  </si>
  <si>
    <t>SG540SW3</t>
  </si>
  <si>
    <t>DEK Vehicle Area Network SW Purchase 3 - Vehicle Area Network (VAN) is designed to be the central communications hub in Duke Energy vehicles by enabling field workers to securely access the Duke Corporate Network via WiFi or cellular. The VAN solution wi</t>
  </si>
  <si>
    <t>SG732BTR</t>
  </si>
  <si>
    <t>SG DEK Battery Replacement</t>
  </si>
  <si>
    <t>SG744BLK</t>
  </si>
  <si>
    <t>Acquire and install new CISCO 2010 routers to replace existing substation routers. The current devices were initially deployed in 2009 and are currently classified as Manufactured dis-continued. Telecom has begun to experience more frequent failures whic</t>
  </si>
  <si>
    <t>SG770MAS</t>
  </si>
  <si>
    <t>Acquire and install new wireless radio equipment for last mile connectivity to a variety of locations. The connectivity will provide greater bandwidth and provide privatized communication to the sites covered under this funding request.  A new standard f</t>
  </si>
  <si>
    <t>SG776OPS</t>
  </si>
  <si>
    <t>Acquire and install new transport equipment (Optical) as part of EOL equipment replacement</t>
  </si>
  <si>
    <t>SG829PT01</t>
  </si>
  <si>
    <t>DEK Network Assets and Systems Tools 829 - Telecom utilizes specialized test equipment to (a) test, (b) turn-up and (c) troubleshoot the various equipment deployed across the Telecom infrastructure. Having functional test equipment is required for the Te</t>
  </si>
  <si>
    <t>SG838BTR</t>
  </si>
  <si>
    <t>DEK EOL Power Supplies - Batteries
BLANKET</t>
  </si>
  <si>
    <t>3970 Total</t>
  </si>
  <si>
    <t>General Totals</t>
  </si>
  <si>
    <t>Common Plant</t>
  </si>
  <si>
    <t>1890</t>
  </si>
  <si>
    <t>KMW18289A</t>
  </si>
  <si>
    <t>Acquisition of 6.68 acres at 1262 Cox Avenue, Erlanger, KY.</t>
  </si>
  <si>
    <t>1890 Total</t>
  </si>
  <si>
    <t>1900</t>
  </si>
  <si>
    <t>KMW170248</t>
  </si>
  <si>
    <t>This SPAR is to fund the construction services costs, JLL/Duke project management fees &amp; Duke Internal Service Providers costs associated with the Augustine Ops Ice Machine Replacement project.</t>
  </si>
  <si>
    <t>KMW180109</t>
  </si>
  <si>
    <t>GS - General Purpose Structures -- General purpose real property that does not house part of a generation facilities. This includes office/admin buildings, warehouses, storage facilities, guard facilities, seivice buildings, recreation facilities.</t>
  </si>
  <si>
    <t>This SPAR is to fund the construction services, JLL &amp; Duke project management fees and Duke Internal Service Providers costs for the Erlanger Ops Warehouse Entry project.</t>
  </si>
  <si>
    <t>KMW18289B</t>
  </si>
  <si>
    <t>Acquisition of 1 building at 1262 Cox Avenue, Erlanger, KY.</t>
  </si>
  <si>
    <t>NINT732B</t>
  </si>
  <si>
    <t>Butler Microwave station cabinet</t>
  </si>
  <si>
    <t>1900 Total</t>
  </si>
  <si>
    <t>1910</t>
  </si>
  <si>
    <t>KMW000106</t>
  </si>
  <si>
    <t>This funding request will cover costs of 1 electronic funriture assembly in Room 101-17 of Erlanger Ops Center. Estimated budget for this project $3,043.00 (excluding AFUDC) and funded by RC S493</t>
  </si>
  <si>
    <t>1910 Total</t>
  </si>
  <si>
    <t>Common Totals</t>
  </si>
  <si>
    <t>Actual Portion of Base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</si>
</sst>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4" x14ac:knownFonts="1">
    <font>
      <sz val="10"/>
      <name val="Arial"/>
    </font>
    <font>
      <b/>
      <sz val="10"/>
      <name val="Arial"/>
      <family val="2"/>
    </font>
    <font>
      <sz val="10"/>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14">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1" xfId="0" applyFont="1" applyBorder="1" applyAlignment="1">
      <alignment horizontal="center"/>
    </xf>
    <xf numFmtId="164" fontId="0" fillId="0" borderId="0" xfId="1" applyNumberFormat="1" applyFont="1"/>
    <xf numFmtId="0" fontId="2" fillId="0" borderId="0" xfId="0" applyFont="1"/>
    <xf numFmtId="164" fontId="1" fillId="0" borderId="0" xfId="1" applyNumberFormat="1" applyFont="1"/>
    <xf numFmtId="164" fontId="1" fillId="0" borderId="2" xfId="1" applyNumberFormat="1" applyFont="1" applyFill="1" applyBorder="1"/>
    <xf numFmtId="164" fontId="1" fillId="0" borderId="2" xfId="1" applyNumberFormat="1" applyFont="1" applyBorder="1"/>
    <xf numFmtId="0" fontId="3" fillId="0" borderId="0" xfId="0" applyFont="1"/>
    <xf numFmtId="164" fontId="1" fillId="0" borderId="0" xfId="1" applyNumberFormat="1" applyFont="1" applyFill="1"/>
    <xf numFmtId="165" fontId="1" fillId="0" borderId="0" xfId="1" applyNumberFormat="1" applyFont="1"/>
    <xf numFmtId="16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9B612-C48B-4EBB-86CD-8AFF29DCF8E0}">
  <sheetPr>
    <pageSetUpPr fitToPage="1"/>
  </sheetPr>
  <dimension ref="A1:K62"/>
  <sheetViews>
    <sheetView tabSelected="1" view="pageLayout" zoomScaleNormal="100" workbookViewId="0">
      <selection activeCell="C9" sqref="C9"/>
    </sheetView>
  </sheetViews>
  <sheetFormatPr defaultRowHeight="13.2" x14ac:dyDescent="0.25"/>
  <cols>
    <col min="1" max="1" width="10.44140625" customWidth="1"/>
    <col min="2" max="2" width="13.33203125" customWidth="1"/>
    <col min="3" max="3" width="45.6640625" customWidth="1"/>
    <col min="4" max="9" width="11.6640625" customWidth="1"/>
  </cols>
  <sheetData>
    <row r="1" spans="1:10" x14ac:dyDescent="0.25">
      <c r="A1" s="1" t="s">
        <v>0</v>
      </c>
    </row>
    <row r="2" spans="1:10" x14ac:dyDescent="0.25">
      <c r="A2" s="1" t="s">
        <v>727</v>
      </c>
    </row>
    <row r="3" spans="1:10" x14ac:dyDescent="0.25">
      <c r="A3" s="1" t="s">
        <v>1</v>
      </c>
    </row>
    <row r="4" spans="1:10" x14ac:dyDescent="0.25">
      <c r="A4" s="1" t="s">
        <v>2</v>
      </c>
    </row>
    <row r="5" spans="1:10" x14ac:dyDescent="0.25">
      <c r="A5" s="1"/>
    </row>
    <row r="6" spans="1:10" s="1" customFormat="1" x14ac:dyDescent="0.25">
      <c r="D6" s="2" t="s">
        <v>3</v>
      </c>
      <c r="E6" s="2" t="s">
        <v>4</v>
      </c>
      <c r="F6" s="2" t="s">
        <v>5</v>
      </c>
      <c r="G6" s="2" t="s">
        <v>6</v>
      </c>
      <c r="H6" s="2" t="s">
        <v>7</v>
      </c>
      <c r="I6" s="2" t="s">
        <v>8</v>
      </c>
    </row>
    <row r="7" spans="1:10" s="1" customFormat="1" x14ac:dyDescent="0.25">
      <c r="A7" s="3" t="s">
        <v>9</v>
      </c>
      <c r="B7" s="3" t="s">
        <v>10</v>
      </c>
      <c r="C7" s="3" t="s">
        <v>11</v>
      </c>
      <c r="D7" s="4">
        <v>2018</v>
      </c>
      <c r="E7" s="4">
        <v>2019</v>
      </c>
      <c r="F7" s="4">
        <v>2019</v>
      </c>
      <c r="G7" s="4">
        <v>2019</v>
      </c>
      <c r="H7" s="4">
        <v>2019</v>
      </c>
      <c r="I7" s="4">
        <v>2019</v>
      </c>
    </row>
    <row r="8" spans="1:10" x14ac:dyDescent="0.25">
      <c r="A8" t="s">
        <v>12</v>
      </c>
      <c r="B8" t="s">
        <v>13</v>
      </c>
      <c r="C8" t="s">
        <v>14</v>
      </c>
      <c r="D8" s="5">
        <v>655105.25</v>
      </c>
      <c r="E8" s="5">
        <v>56098.06</v>
      </c>
      <c r="F8" s="5">
        <v>162494.01999999999</v>
      </c>
      <c r="G8" s="5">
        <v>58288.36</v>
      </c>
      <c r="H8" s="5">
        <v>136629.46</v>
      </c>
      <c r="I8" s="5">
        <v>-232.9</v>
      </c>
    </row>
    <row r="9" spans="1:10" x14ac:dyDescent="0.25">
      <c r="B9" t="s">
        <v>15</v>
      </c>
      <c r="C9" s="6" t="s">
        <v>16</v>
      </c>
      <c r="D9" s="5"/>
      <c r="E9" s="5"/>
      <c r="F9" s="5"/>
      <c r="G9" s="5">
        <v>29946771.030000001</v>
      </c>
      <c r="H9" s="5">
        <v>41651.480000000003</v>
      </c>
      <c r="I9" s="5">
        <v>497289.35000000003</v>
      </c>
      <c r="J9" s="1" t="s">
        <v>17</v>
      </c>
    </row>
    <row r="10" spans="1:10" x14ac:dyDescent="0.25">
      <c r="B10" t="s">
        <v>18</v>
      </c>
      <c r="C10" t="s">
        <v>19</v>
      </c>
      <c r="D10" s="5">
        <v>155203.58000000002</v>
      </c>
      <c r="E10" s="5">
        <v>5601.11</v>
      </c>
      <c r="F10" s="5">
        <v>4915.82</v>
      </c>
      <c r="G10" s="5">
        <v>5249.7</v>
      </c>
      <c r="H10" s="5">
        <v>853.42000000000007</v>
      </c>
      <c r="I10" s="5">
        <v>195.27</v>
      </c>
    </row>
    <row r="11" spans="1:10" x14ac:dyDescent="0.25">
      <c r="B11" t="s">
        <v>20</v>
      </c>
      <c r="C11" t="s">
        <v>21</v>
      </c>
      <c r="D11" s="5">
        <v>59367.17</v>
      </c>
      <c r="E11" s="5">
        <v>0</v>
      </c>
      <c r="F11" s="5"/>
      <c r="G11" s="5"/>
      <c r="H11" s="5"/>
      <c r="I11" s="5"/>
    </row>
    <row r="12" spans="1:10" x14ac:dyDescent="0.25">
      <c r="B12" t="s">
        <v>22</v>
      </c>
      <c r="C12" t="s">
        <v>23</v>
      </c>
      <c r="D12" s="5">
        <v>4891.78</v>
      </c>
      <c r="E12" s="5">
        <v>1487.75</v>
      </c>
      <c r="F12" s="5">
        <v>81.52</v>
      </c>
      <c r="G12" s="5">
        <v>60.550000000000004</v>
      </c>
      <c r="H12" s="5"/>
      <c r="I12" s="5"/>
    </row>
    <row r="13" spans="1:10" x14ac:dyDescent="0.25">
      <c r="B13" t="s">
        <v>24</v>
      </c>
      <c r="C13" t="s">
        <v>25</v>
      </c>
      <c r="D13" s="5"/>
      <c r="E13" s="5"/>
      <c r="F13" s="5"/>
      <c r="G13" s="5"/>
      <c r="H13" s="5"/>
      <c r="I13" s="5">
        <v>1800.24</v>
      </c>
    </row>
    <row r="14" spans="1:10" x14ac:dyDescent="0.25">
      <c r="B14" t="s">
        <v>26</v>
      </c>
      <c r="C14" t="s">
        <v>27</v>
      </c>
      <c r="D14" s="5"/>
      <c r="E14" s="5"/>
      <c r="F14" s="5"/>
      <c r="G14" s="5"/>
      <c r="H14" s="5"/>
      <c r="I14" s="5">
        <v>57821.83</v>
      </c>
    </row>
    <row r="15" spans="1:10" x14ac:dyDescent="0.25">
      <c r="B15" t="s">
        <v>28</v>
      </c>
      <c r="C15" t="s">
        <v>29</v>
      </c>
      <c r="D15" s="5">
        <v>33088.46</v>
      </c>
      <c r="E15" s="5">
        <v>-70.77</v>
      </c>
      <c r="F15" s="5"/>
      <c r="G15" s="5"/>
      <c r="H15" s="5"/>
      <c r="I15" s="5"/>
    </row>
    <row r="16" spans="1:10" x14ac:dyDescent="0.25">
      <c r="B16" t="s">
        <v>30</v>
      </c>
      <c r="C16" t="s">
        <v>31</v>
      </c>
      <c r="D16" s="5"/>
      <c r="E16" s="5"/>
      <c r="F16" s="5"/>
      <c r="G16" s="5"/>
      <c r="H16" s="5"/>
      <c r="I16" s="5">
        <v>2940.94</v>
      </c>
    </row>
    <row r="17" spans="1:9" s="1" customFormat="1" x14ac:dyDescent="0.25">
      <c r="A17" s="1" t="s">
        <v>32</v>
      </c>
      <c r="D17" s="7">
        <f>SUM(D8:D16)</f>
        <v>907656.24000000011</v>
      </c>
      <c r="E17" s="7">
        <f t="shared" ref="E17:I17" si="0">SUM(E8:E16)</f>
        <v>63116.15</v>
      </c>
      <c r="F17" s="7">
        <f t="shared" si="0"/>
        <v>167491.35999999999</v>
      </c>
      <c r="G17" s="7">
        <f t="shared" si="0"/>
        <v>30010369.640000001</v>
      </c>
      <c r="H17" s="7">
        <f t="shared" si="0"/>
        <v>179134.36000000002</v>
      </c>
      <c r="I17" s="7">
        <f t="shared" si="0"/>
        <v>559814.73</v>
      </c>
    </row>
    <row r="18" spans="1:9" x14ac:dyDescent="0.25">
      <c r="A18" t="s">
        <v>33</v>
      </c>
      <c r="B18" t="s">
        <v>34</v>
      </c>
      <c r="C18" t="s">
        <v>35</v>
      </c>
      <c r="D18" s="5">
        <v>-58785.17</v>
      </c>
      <c r="E18" s="5"/>
      <c r="F18" s="5"/>
      <c r="G18" s="5"/>
      <c r="H18" s="5"/>
      <c r="I18" s="5"/>
    </row>
    <row r="19" spans="1:9" x14ac:dyDescent="0.25">
      <c r="B19" t="s">
        <v>36</v>
      </c>
      <c r="C19" t="s">
        <v>37</v>
      </c>
      <c r="D19" s="5">
        <v>1251452.75</v>
      </c>
      <c r="E19" s="5">
        <v>18052.170000000002</v>
      </c>
      <c r="F19" s="5">
        <v>8768.93</v>
      </c>
      <c r="G19" s="5">
        <v>243325.57</v>
      </c>
      <c r="H19" s="5">
        <v>47826.3</v>
      </c>
      <c r="I19" s="5">
        <v>39887.18</v>
      </c>
    </row>
    <row r="20" spans="1:9" x14ac:dyDescent="0.25">
      <c r="B20" t="s">
        <v>22</v>
      </c>
      <c r="C20" t="s">
        <v>23</v>
      </c>
      <c r="D20" s="5">
        <v>58701.39</v>
      </c>
      <c r="E20" s="5">
        <v>17853.150000000001</v>
      </c>
      <c r="F20" s="5">
        <v>978.24</v>
      </c>
      <c r="G20" s="5">
        <v>726.71</v>
      </c>
      <c r="H20" s="5"/>
      <c r="I20" s="5"/>
    </row>
    <row r="21" spans="1:9" x14ac:dyDescent="0.25">
      <c r="B21" t="s">
        <v>38</v>
      </c>
      <c r="C21" t="s">
        <v>39</v>
      </c>
      <c r="D21" s="5"/>
      <c r="E21" s="5"/>
      <c r="F21" s="5">
        <v>10541.130000000001</v>
      </c>
      <c r="G21" s="5">
        <v>60229.4</v>
      </c>
      <c r="H21" s="5">
        <v>218091.73</v>
      </c>
      <c r="I21" s="5">
        <v>57882.36</v>
      </c>
    </row>
    <row r="22" spans="1:9" x14ac:dyDescent="0.25">
      <c r="B22" t="s">
        <v>40</v>
      </c>
      <c r="C22" t="s">
        <v>41</v>
      </c>
      <c r="D22" s="5">
        <v>117098.88</v>
      </c>
      <c r="E22" s="5">
        <v>-187.14000000000001</v>
      </c>
      <c r="F22" s="5">
        <v>111.45</v>
      </c>
      <c r="G22" s="5"/>
      <c r="H22" s="5"/>
      <c r="I22" s="5"/>
    </row>
    <row r="23" spans="1:9" x14ac:dyDescent="0.25">
      <c r="B23" t="s">
        <v>42</v>
      </c>
      <c r="C23" t="s">
        <v>43</v>
      </c>
      <c r="D23" s="5"/>
      <c r="E23" s="5">
        <v>0</v>
      </c>
      <c r="F23" s="5"/>
      <c r="G23" s="5"/>
      <c r="H23" s="5"/>
      <c r="I23" s="5"/>
    </row>
    <row r="24" spans="1:9" x14ac:dyDescent="0.25">
      <c r="B24" t="s">
        <v>44</v>
      </c>
      <c r="C24" t="s">
        <v>45</v>
      </c>
      <c r="D24" s="5">
        <v>7328.64</v>
      </c>
      <c r="E24" s="5">
        <v>1705.26</v>
      </c>
      <c r="F24" s="5"/>
      <c r="G24" s="5"/>
      <c r="H24" s="5"/>
      <c r="I24" s="5"/>
    </row>
    <row r="25" spans="1:9" x14ac:dyDescent="0.25">
      <c r="B25" t="s">
        <v>46</v>
      </c>
      <c r="C25" t="s">
        <v>47</v>
      </c>
      <c r="D25" s="5">
        <v>25226.600000000002</v>
      </c>
      <c r="E25" s="5"/>
      <c r="F25" s="5"/>
      <c r="G25" s="5"/>
      <c r="H25" s="5"/>
      <c r="I25" s="5"/>
    </row>
    <row r="26" spans="1:9" x14ac:dyDescent="0.25">
      <c r="B26" t="s">
        <v>48</v>
      </c>
      <c r="C26" t="s">
        <v>49</v>
      </c>
      <c r="D26" s="5"/>
      <c r="E26" s="5">
        <v>0</v>
      </c>
      <c r="F26" s="5"/>
      <c r="G26" s="5"/>
      <c r="H26" s="5">
        <v>-1424598.81</v>
      </c>
      <c r="I26" s="5"/>
    </row>
    <row r="27" spans="1:9" x14ac:dyDescent="0.25">
      <c r="B27" t="s">
        <v>50</v>
      </c>
      <c r="C27" t="s">
        <v>51</v>
      </c>
      <c r="D27" s="5">
        <v>17275.28</v>
      </c>
      <c r="E27" s="5">
        <v>0</v>
      </c>
      <c r="F27" s="5"/>
      <c r="G27" s="5"/>
      <c r="H27" s="5"/>
      <c r="I27" s="5"/>
    </row>
    <row r="28" spans="1:9" x14ac:dyDescent="0.25">
      <c r="B28" t="s">
        <v>52</v>
      </c>
      <c r="C28" t="s">
        <v>53</v>
      </c>
      <c r="D28" s="5">
        <v>19988.77</v>
      </c>
      <c r="E28" s="5">
        <v>0</v>
      </c>
      <c r="F28" s="5"/>
      <c r="G28" s="5"/>
      <c r="H28" s="5"/>
      <c r="I28" s="5"/>
    </row>
    <row r="29" spans="1:9" x14ac:dyDescent="0.25">
      <c r="B29" t="s">
        <v>54</v>
      </c>
      <c r="C29" t="s">
        <v>55</v>
      </c>
      <c r="D29" s="5">
        <v>28072.2</v>
      </c>
      <c r="E29" s="5">
        <v>0</v>
      </c>
      <c r="F29" s="5"/>
      <c r="G29" s="5"/>
      <c r="H29" s="5"/>
      <c r="I29" s="5"/>
    </row>
    <row r="30" spans="1:9" x14ac:dyDescent="0.25">
      <c r="B30" t="s">
        <v>56</v>
      </c>
      <c r="C30" t="s">
        <v>57</v>
      </c>
      <c r="D30" s="5">
        <v>3500.86</v>
      </c>
      <c r="E30" s="5">
        <v>0</v>
      </c>
      <c r="F30" s="5"/>
      <c r="G30" s="5"/>
      <c r="H30" s="5"/>
      <c r="I30" s="5"/>
    </row>
    <row r="31" spans="1:9" x14ac:dyDescent="0.25">
      <c r="B31" t="s">
        <v>58</v>
      </c>
      <c r="C31" t="s">
        <v>59</v>
      </c>
      <c r="D31" s="5">
        <v>11669.78</v>
      </c>
      <c r="E31" s="5">
        <v>1545.18</v>
      </c>
      <c r="F31" s="5"/>
      <c r="G31" s="5"/>
      <c r="H31" s="5"/>
      <c r="I31" s="5"/>
    </row>
    <row r="32" spans="1:9" x14ac:dyDescent="0.25">
      <c r="B32" t="s">
        <v>60</v>
      </c>
      <c r="C32" t="s">
        <v>61</v>
      </c>
      <c r="D32" s="5"/>
      <c r="E32" s="5"/>
      <c r="F32" s="5"/>
      <c r="G32" s="5"/>
      <c r="H32" s="5"/>
      <c r="I32" s="5">
        <v>51860.800000000003</v>
      </c>
    </row>
    <row r="33" spans="1:9" x14ac:dyDescent="0.25">
      <c r="B33" t="s">
        <v>62</v>
      </c>
      <c r="C33" t="s">
        <v>63</v>
      </c>
      <c r="D33" s="5"/>
      <c r="E33" s="5"/>
      <c r="F33" s="5"/>
      <c r="G33" s="5"/>
      <c r="H33" s="5"/>
      <c r="I33" s="5">
        <v>31390.21</v>
      </c>
    </row>
    <row r="34" spans="1:9" x14ac:dyDescent="0.25">
      <c r="B34" t="s">
        <v>64</v>
      </c>
      <c r="C34" t="s">
        <v>65</v>
      </c>
      <c r="D34" s="5"/>
      <c r="E34" s="5"/>
      <c r="F34" s="5"/>
      <c r="G34" s="5"/>
      <c r="H34" s="5"/>
      <c r="I34" s="5">
        <v>12779.59</v>
      </c>
    </row>
    <row r="35" spans="1:9" x14ac:dyDescent="0.25">
      <c r="B35" t="s">
        <v>66</v>
      </c>
      <c r="C35" t="s">
        <v>67</v>
      </c>
      <c r="D35" s="5"/>
      <c r="E35" s="5"/>
      <c r="F35" s="5"/>
      <c r="G35" s="5"/>
      <c r="H35" s="5"/>
      <c r="I35" s="5">
        <v>663744.48</v>
      </c>
    </row>
    <row r="36" spans="1:9" x14ac:dyDescent="0.25">
      <c r="B36" t="s">
        <v>68</v>
      </c>
      <c r="C36" t="s">
        <v>69</v>
      </c>
      <c r="D36" s="5"/>
      <c r="E36" s="5"/>
      <c r="F36" s="5"/>
      <c r="G36" s="5"/>
      <c r="H36" s="5"/>
      <c r="I36" s="5">
        <v>13430.960000000001</v>
      </c>
    </row>
    <row r="37" spans="1:9" x14ac:dyDescent="0.25">
      <c r="B37" t="s">
        <v>70</v>
      </c>
      <c r="C37" t="s">
        <v>71</v>
      </c>
      <c r="D37" s="5"/>
      <c r="E37" s="5"/>
      <c r="F37" s="5"/>
      <c r="G37" s="5"/>
      <c r="H37" s="5"/>
      <c r="I37" s="5">
        <v>10333.61</v>
      </c>
    </row>
    <row r="38" spans="1:9" x14ac:dyDescent="0.25">
      <c r="B38" t="s">
        <v>72</v>
      </c>
      <c r="C38" t="s">
        <v>73</v>
      </c>
      <c r="D38" s="5"/>
      <c r="E38" s="5"/>
      <c r="F38" s="5"/>
      <c r="G38" s="5"/>
      <c r="H38" s="5"/>
      <c r="I38" s="5">
        <v>13466.34</v>
      </c>
    </row>
    <row r="39" spans="1:9" x14ac:dyDescent="0.25">
      <c r="B39" t="s">
        <v>74</v>
      </c>
      <c r="C39" t="s">
        <v>75</v>
      </c>
      <c r="D39" s="5">
        <v>546729.18000000005</v>
      </c>
      <c r="E39" s="5">
        <v>73795.14</v>
      </c>
      <c r="F39" s="5">
        <v>11476.76</v>
      </c>
      <c r="G39" s="5">
        <v>135418.95000000001</v>
      </c>
      <c r="H39" s="5"/>
      <c r="I39" s="5">
        <v>90313.67</v>
      </c>
    </row>
    <row r="40" spans="1:9" x14ac:dyDescent="0.25">
      <c r="B40" t="s">
        <v>76</v>
      </c>
      <c r="C40" t="s">
        <v>77</v>
      </c>
      <c r="D40" s="5"/>
      <c r="E40" s="5"/>
      <c r="F40" s="5">
        <v>-4283467.29</v>
      </c>
      <c r="G40" s="5"/>
      <c r="H40" s="5"/>
      <c r="I40" s="5"/>
    </row>
    <row r="41" spans="1:9" x14ac:dyDescent="0.25">
      <c r="B41" t="s">
        <v>78</v>
      </c>
      <c r="C41" t="s">
        <v>79</v>
      </c>
      <c r="D41" s="5">
        <v>-3609.03</v>
      </c>
      <c r="E41" s="5">
        <v>0</v>
      </c>
      <c r="F41" s="5"/>
      <c r="G41" s="5"/>
      <c r="H41" s="5"/>
      <c r="I41" s="5"/>
    </row>
    <row r="42" spans="1:9" s="1" customFormat="1" x14ac:dyDescent="0.25">
      <c r="A42" s="1" t="s">
        <v>80</v>
      </c>
      <c r="D42" s="7">
        <f>SUM(D18:D41)</f>
        <v>2024650.1300000001</v>
      </c>
      <c r="E42" s="7">
        <f t="shared" ref="E42:I42" si="1">SUM(E18:E41)</f>
        <v>112763.76000000001</v>
      </c>
      <c r="F42" s="7">
        <f t="shared" si="1"/>
        <v>-4251590.78</v>
      </c>
      <c r="G42" s="7">
        <f t="shared" si="1"/>
        <v>439700.63</v>
      </c>
      <c r="H42" s="7">
        <f t="shared" si="1"/>
        <v>-1158680.78</v>
      </c>
      <c r="I42" s="7">
        <f t="shared" si="1"/>
        <v>985089.2</v>
      </c>
    </row>
    <row r="43" spans="1:9" x14ac:dyDescent="0.25">
      <c r="A43" t="s">
        <v>81</v>
      </c>
      <c r="B43" t="s">
        <v>22</v>
      </c>
      <c r="C43" t="s">
        <v>23</v>
      </c>
      <c r="D43" s="5">
        <v>34242.46</v>
      </c>
      <c r="E43" s="5">
        <v>10414.35</v>
      </c>
      <c r="F43" s="5">
        <v>570.63</v>
      </c>
      <c r="G43" s="5">
        <v>423.92</v>
      </c>
      <c r="H43" s="5"/>
      <c r="I43" s="5"/>
    </row>
    <row r="44" spans="1:9" x14ac:dyDescent="0.25">
      <c r="B44" t="s">
        <v>48</v>
      </c>
      <c r="C44" t="s">
        <v>82</v>
      </c>
      <c r="D44" s="5"/>
      <c r="E44" s="5"/>
      <c r="F44" s="5"/>
      <c r="G44" s="5"/>
      <c r="H44" s="5">
        <v>1424598.81</v>
      </c>
      <c r="I44" s="5"/>
    </row>
    <row r="45" spans="1:9" x14ac:dyDescent="0.25">
      <c r="B45" t="s">
        <v>83</v>
      </c>
      <c r="C45" t="s">
        <v>84</v>
      </c>
      <c r="D45" s="5">
        <v>384.56</v>
      </c>
      <c r="E45" s="5"/>
      <c r="F45" s="5"/>
      <c r="G45" s="5"/>
      <c r="H45" s="5"/>
      <c r="I45" s="5"/>
    </row>
    <row r="46" spans="1:9" x14ac:dyDescent="0.25">
      <c r="B46" t="s">
        <v>85</v>
      </c>
      <c r="C46" t="s">
        <v>86</v>
      </c>
      <c r="D46" s="5">
        <v>6771.25</v>
      </c>
      <c r="E46" s="5">
        <v>0</v>
      </c>
      <c r="F46" s="5"/>
      <c r="G46" s="5"/>
      <c r="H46" s="5"/>
      <c r="I46" s="5"/>
    </row>
    <row r="47" spans="1:9" x14ac:dyDescent="0.25">
      <c r="B47" t="s">
        <v>87</v>
      </c>
      <c r="C47" t="s">
        <v>88</v>
      </c>
      <c r="D47" s="5"/>
      <c r="E47" s="5"/>
      <c r="F47" s="5"/>
      <c r="G47" s="5">
        <v>229389.42</v>
      </c>
      <c r="H47" s="5">
        <v>4620.4000000000005</v>
      </c>
      <c r="I47" s="5"/>
    </row>
    <row r="48" spans="1:9" x14ac:dyDescent="0.25">
      <c r="B48" t="s">
        <v>89</v>
      </c>
      <c r="C48" t="s">
        <v>90</v>
      </c>
      <c r="D48" s="5"/>
      <c r="E48" s="5"/>
      <c r="F48" s="5"/>
      <c r="G48" s="5"/>
      <c r="H48" s="5"/>
      <c r="I48" s="5">
        <v>81187.37</v>
      </c>
    </row>
    <row r="49" spans="1:11" x14ac:dyDescent="0.25">
      <c r="B49" t="s">
        <v>91</v>
      </c>
      <c r="C49" t="s">
        <v>92</v>
      </c>
      <c r="D49" s="5"/>
      <c r="E49" s="5"/>
      <c r="F49" s="5"/>
      <c r="G49" s="5"/>
      <c r="H49" s="5"/>
      <c r="I49" s="5">
        <v>1730070.48</v>
      </c>
    </row>
    <row r="50" spans="1:11" x14ac:dyDescent="0.25">
      <c r="B50" t="s">
        <v>93</v>
      </c>
      <c r="C50" t="s">
        <v>94</v>
      </c>
      <c r="D50" s="5">
        <v>353.31</v>
      </c>
      <c r="E50" s="5">
        <v>0</v>
      </c>
      <c r="F50" s="5"/>
      <c r="G50" s="5"/>
      <c r="H50" s="5"/>
      <c r="I50" s="5"/>
    </row>
    <row r="51" spans="1:11" s="1" customFormat="1" x14ac:dyDescent="0.25">
      <c r="A51" s="1" t="s">
        <v>95</v>
      </c>
      <c r="D51" s="7">
        <f>SUM(D43:D50)</f>
        <v>41751.579999999994</v>
      </c>
      <c r="E51" s="7">
        <f t="shared" ref="E51:I51" si="2">SUM(E43:E50)</f>
        <v>10414.35</v>
      </c>
      <c r="F51" s="7">
        <f t="shared" si="2"/>
        <v>570.63</v>
      </c>
      <c r="G51" s="7">
        <f t="shared" si="2"/>
        <v>229813.34000000003</v>
      </c>
      <c r="H51" s="7">
        <f t="shared" si="2"/>
        <v>1429219.21</v>
      </c>
      <c r="I51" s="7">
        <f t="shared" si="2"/>
        <v>1811257.85</v>
      </c>
    </row>
    <row r="52" spans="1:11" x14ac:dyDescent="0.25">
      <c r="A52" t="s">
        <v>96</v>
      </c>
      <c r="B52" t="s">
        <v>97</v>
      </c>
      <c r="C52" t="s">
        <v>98</v>
      </c>
      <c r="D52" s="5">
        <v>10871.02</v>
      </c>
      <c r="E52" s="5">
        <v>-23.25</v>
      </c>
      <c r="F52" s="5"/>
      <c r="G52" s="5"/>
      <c r="H52" s="5"/>
      <c r="I52" s="5"/>
    </row>
    <row r="53" spans="1:11" x14ac:dyDescent="0.25">
      <c r="B53" t="s">
        <v>76</v>
      </c>
      <c r="C53" t="s">
        <v>99</v>
      </c>
      <c r="D53" s="5">
        <v>0</v>
      </c>
      <c r="E53" s="5"/>
      <c r="F53" s="5">
        <v>4283467.29</v>
      </c>
      <c r="G53" s="5"/>
      <c r="H53" s="5"/>
      <c r="I53" s="5"/>
    </row>
    <row r="54" spans="1:11" s="1" customFormat="1" x14ac:dyDescent="0.25">
      <c r="A54" s="1" t="s">
        <v>100</v>
      </c>
      <c r="D54" s="7">
        <f>SUM(D52:D53)</f>
        <v>10871.02</v>
      </c>
      <c r="E54" s="7">
        <f t="shared" ref="E54:I54" si="3">SUM(E52:E53)</f>
        <v>-23.25</v>
      </c>
      <c r="F54" s="7">
        <f t="shared" si="3"/>
        <v>4283467.29</v>
      </c>
      <c r="G54" s="7">
        <f t="shared" si="3"/>
        <v>0</v>
      </c>
      <c r="H54" s="7">
        <f t="shared" si="3"/>
        <v>0</v>
      </c>
      <c r="I54" s="7">
        <f t="shared" si="3"/>
        <v>0</v>
      </c>
    </row>
    <row r="55" spans="1:11" x14ac:dyDescent="0.25">
      <c r="A55" t="s">
        <v>101</v>
      </c>
      <c r="B55" t="s">
        <v>102</v>
      </c>
      <c r="C55" t="s">
        <v>103</v>
      </c>
      <c r="D55" s="5">
        <v>45.93</v>
      </c>
      <c r="E55" s="5"/>
      <c r="F55" s="5"/>
      <c r="G55" s="5"/>
      <c r="H55" s="5"/>
      <c r="I55" s="5"/>
    </row>
    <row r="56" spans="1:11" x14ac:dyDescent="0.25">
      <c r="B56" t="s">
        <v>104</v>
      </c>
      <c r="C56" t="s">
        <v>105</v>
      </c>
      <c r="D56" s="5">
        <v>-156339.33000000002</v>
      </c>
      <c r="E56" s="5">
        <v>13586.86</v>
      </c>
      <c r="F56" s="5">
        <v>-63476.18</v>
      </c>
      <c r="G56" s="5">
        <v>11491.59</v>
      </c>
      <c r="H56" s="5">
        <v>1189158.55</v>
      </c>
      <c r="I56" s="5">
        <v>-1152177.07</v>
      </c>
    </row>
    <row r="57" spans="1:11" x14ac:dyDescent="0.25">
      <c r="B57" t="s">
        <v>106</v>
      </c>
      <c r="C57" t="s">
        <v>107</v>
      </c>
      <c r="D57" s="5"/>
      <c r="E57" s="5"/>
      <c r="F57" s="5"/>
      <c r="G57" s="5">
        <v>71361.600000000006</v>
      </c>
      <c r="H57" s="5"/>
      <c r="I57" s="5"/>
    </row>
    <row r="58" spans="1:11" s="1" customFormat="1" x14ac:dyDescent="0.25">
      <c r="A58" s="1" t="s">
        <v>108</v>
      </c>
      <c r="D58" s="7">
        <f>SUM(D55:D57)</f>
        <v>-156293.40000000002</v>
      </c>
      <c r="E58" s="7">
        <f t="shared" ref="E58:I58" si="4">SUM(E55:E57)</f>
        <v>13586.86</v>
      </c>
      <c r="F58" s="7">
        <f t="shared" si="4"/>
        <v>-63476.18</v>
      </c>
      <c r="G58" s="7">
        <f t="shared" si="4"/>
        <v>82853.19</v>
      </c>
      <c r="H58" s="7">
        <f t="shared" si="4"/>
        <v>1189158.55</v>
      </c>
      <c r="I58" s="7">
        <f t="shared" si="4"/>
        <v>-1152177.07</v>
      </c>
    </row>
    <row r="59" spans="1:11" x14ac:dyDescent="0.25">
      <c r="A59">
        <v>3123</v>
      </c>
      <c r="B59" t="s">
        <v>109</v>
      </c>
      <c r="C59" t="s">
        <v>110</v>
      </c>
      <c r="D59" s="5"/>
      <c r="E59" s="5"/>
      <c r="F59" s="5"/>
      <c r="G59" s="5"/>
      <c r="H59" s="5"/>
      <c r="I59" s="5">
        <v>2154928.79</v>
      </c>
    </row>
    <row r="60" spans="1:11" x14ac:dyDescent="0.25">
      <c r="B60" t="s">
        <v>111</v>
      </c>
      <c r="C60" t="s">
        <v>112</v>
      </c>
      <c r="D60" s="5"/>
      <c r="E60" s="5">
        <v>127101.25</v>
      </c>
      <c r="F60" s="5"/>
      <c r="G60" s="5"/>
      <c r="H60" s="5"/>
      <c r="I60" s="5"/>
    </row>
    <row r="61" spans="1:11" s="1" customFormat="1" x14ac:dyDescent="0.25">
      <c r="A61" s="1" t="s">
        <v>113</v>
      </c>
      <c r="D61" s="7">
        <f>SUM(D59:D60)</f>
        <v>0</v>
      </c>
      <c r="E61" s="7">
        <f t="shared" ref="E61:I61" si="5">SUM(E59:E60)</f>
        <v>127101.25</v>
      </c>
      <c r="F61" s="7">
        <f t="shared" si="5"/>
        <v>0</v>
      </c>
      <c r="G61" s="7">
        <f t="shared" si="5"/>
        <v>0</v>
      </c>
      <c r="H61" s="7">
        <f t="shared" si="5"/>
        <v>0</v>
      </c>
      <c r="I61" s="7">
        <f t="shared" si="5"/>
        <v>2154928.79</v>
      </c>
    </row>
    <row r="62" spans="1:11" s="1" customFormat="1" x14ac:dyDescent="0.25">
      <c r="A62" s="1" t="s">
        <v>114</v>
      </c>
      <c r="D62" s="8">
        <f>SUM(D17,D42,D51,D54,D58,D61)</f>
        <v>2828635.5700000003</v>
      </c>
      <c r="E62" s="9">
        <f t="shared" ref="E62:I62" si="6">SUM(E17,E42,E51,E54,E58,E61)</f>
        <v>326959.12</v>
      </c>
      <c r="F62" s="9">
        <f t="shared" si="6"/>
        <v>136462.31999999954</v>
      </c>
      <c r="G62" s="9">
        <f t="shared" si="6"/>
        <v>30762736.800000001</v>
      </c>
      <c r="H62" s="9">
        <f t="shared" si="6"/>
        <v>1638831.3399999999</v>
      </c>
      <c r="I62" s="9">
        <f t="shared" si="6"/>
        <v>4358913.5</v>
      </c>
      <c r="K62" s="10"/>
    </row>
  </sheetData>
  <pageMargins left="0.7" right="0.7" top="0.85416666666666663" bottom="0.75" header="0.3" footer="0.3"/>
  <pageSetup scale="74" fitToHeight="0" orientation="landscape" r:id="rId1"/>
  <headerFooter>
    <oddHeader>&amp;R&amp;"Times New Roman,Bold"&amp;11KyPSC Case No. 2019-00271
STAFF-RHDR-01-005(c) Attachment 1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245-7DB7-4B18-8E8B-D9CC39CD2406}">
  <sheetPr>
    <pageSetUpPr fitToPage="1"/>
  </sheetPr>
  <dimension ref="A1:K34"/>
  <sheetViews>
    <sheetView view="pageLayout" zoomScaleNormal="100" workbookViewId="0">
      <selection activeCell="C9" sqref="C9"/>
    </sheetView>
  </sheetViews>
  <sheetFormatPr defaultRowHeight="13.2" x14ac:dyDescent="0.25"/>
  <cols>
    <col min="1" max="1" width="13.88671875" customWidth="1"/>
    <col min="2" max="2" width="13.6640625" customWidth="1"/>
    <col min="3" max="3" width="47.6640625" customWidth="1"/>
    <col min="4" max="9" width="11.6640625" customWidth="1"/>
  </cols>
  <sheetData>
    <row r="1" spans="1:9" x14ac:dyDescent="0.25">
      <c r="A1" s="1" t="s">
        <v>0</v>
      </c>
    </row>
    <row r="2" spans="1:9" x14ac:dyDescent="0.25">
      <c r="A2" s="1" t="s">
        <v>727</v>
      </c>
    </row>
    <row r="3" spans="1:9" x14ac:dyDescent="0.25">
      <c r="A3" s="1" t="s">
        <v>1</v>
      </c>
    </row>
    <row r="4" spans="1:9" x14ac:dyDescent="0.25">
      <c r="A4" s="1" t="s">
        <v>115</v>
      </c>
    </row>
    <row r="8" spans="1:9" x14ac:dyDescent="0.25">
      <c r="A8" s="1"/>
      <c r="B8" s="1"/>
      <c r="C8" s="1"/>
      <c r="D8" s="2" t="s">
        <v>3</v>
      </c>
      <c r="E8" s="2" t="s">
        <v>4</v>
      </c>
      <c r="F8" s="2" t="s">
        <v>5</v>
      </c>
      <c r="G8" s="2" t="s">
        <v>6</v>
      </c>
      <c r="H8" s="2" t="s">
        <v>7</v>
      </c>
      <c r="I8" s="2" t="s">
        <v>8</v>
      </c>
    </row>
    <row r="9" spans="1:9" x14ac:dyDescent="0.25">
      <c r="A9" s="3" t="s">
        <v>9</v>
      </c>
      <c r="B9" s="3" t="s">
        <v>10</v>
      </c>
      <c r="C9" s="3" t="s">
        <v>11</v>
      </c>
      <c r="D9" s="4">
        <v>2018</v>
      </c>
      <c r="E9" s="4">
        <v>2019</v>
      </c>
      <c r="F9" s="4">
        <v>2019</v>
      </c>
      <c r="G9" s="4">
        <v>2019</v>
      </c>
      <c r="H9" s="4">
        <v>2019</v>
      </c>
      <c r="I9" s="4">
        <v>2019</v>
      </c>
    </row>
    <row r="10" spans="1:9" x14ac:dyDescent="0.25">
      <c r="A10" t="s">
        <v>116</v>
      </c>
      <c r="B10" t="s">
        <v>117</v>
      </c>
      <c r="C10" t="s">
        <v>118</v>
      </c>
      <c r="D10" s="5"/>
      <c r="E10" s="5"/>
      <c r="F10" s="5"/>
      <c r="G10" s="5"/>
      <c r="H10" s="5"/>
      <c r="I10" s="5">
        <v>3618137.9699999997</v>
      </c>
    </row>
    <row r="11" spans="1:9" x14ac:dyDescent="0.25">
      <c r="B11" t="s">
        <v>119</v>
      </c>
      <c r="C11" t="s">
        <v>120</v>
      </c>
      <c r="D11" s="5"/>
      <c r="E11" s="5"/>
      <c r="F11" s="5"/>
      <c r="G11" s="5"/>
      <c r="H11" s="5"/>
      <c r="I11" s="5">
        <v>3636538.36</v>
      </c>
    </row>
    <row r="12" spans="1:9" x14ac:dyDescent="0.25">
      <c r="B12" t="s">
        <v>121</v>
      </c>
      <c r="C12" t="s">
        <v>122</v>
      </c>
      <c r="D12" s="5"/>
      <c r="E12" s="5"/>
      <c r="F12" s="5"/>
      <c r="G12" s="5"/>
      <c r="H12" s="5"/>
      <c r="I12" s="5">
        <v>3633838.14</v>
      </c>
    </row>
    <row r="13" spans="1:9" x14ac:dyDescent="0.25">
      <c r="B13" t="s">
        <v>123</v>
      </c>
      <c r="C13" t="s">
        <v>124</v>
      </c>
      <c r="D13" s="5"/>
      <c r="E13" s="5"/>
      <c r="F13" s="5"/>
      <c r="G13" s="5"/>
      <c r="H13" s="5"/>
      <c r="I13" s="5">
        <v>3635878.62</v>
      </c>
    </row>
    <row r="14" spans="1:9" x14ac:dyDescent="0.25">
      <c r="B14" t="s">
        <v>125</v>
      </c>
      <c r="C14" t="s">
        <v>126</v>
      </c>
      <c r="D14" s="5"/>
      <c r="E14" s="5"/>
      <c r="F14" s="5"/>
      <c r="G14" s="5"/>
      <c r="H14" s="5"/>
      <c r="I14" s="5">
        <v>3620299.48</v>
      </c>
    </row>
    <row r="15" spans="1:9" x14ac:dyDescent="0.25">
      <c r="B15" t="s">
        <v>127</v>
      </c>
      <c r="C15" t="s">
        <v>128</v>
      </c>
      <c r="D15" s="5"/>
      <c r="E15" s="5"/>
      <c r="F15" s="5"/>
      <c r="G15" s="5"/>
      <c r="H15" s="5"/>
      <c r="I15" s="5">
        <v>3620299.37</v>
      </c>
    </row>
    <row r="16" spans="1:9" x14ac:dyDescent="0.25">
      <c r="B16" t="s">
        <v>129</v>
      </c>
      <c r="C16" t="s">
        <v>130</v>
      </c>
      <c r="D16" s="5"/>
      <c r="E16" s="5"/>
      <c r="F16" s="5"/>
      <c r="G16" s="5"/>
      <c r="H16" s="5">
        <v>26270068.829999998</v>
      </c>
      <c r="I16" s="5">
        <v>1861993.52</v>
      </c>
    </row>
    <row r="17" spans="1:9" x14ac:dyDescent="0.25">
      <c r="A17" s="1" t="s">
        <v>131</v>
      </c>
      <c r="B17" s="1"/>
      <c r="C17" s="1"/>
      <c r="D17" s="7"/>
      <c r="E17" s="7"/>
      <c r="F17" s="7"/>
      <c r="G17" s="7"/>
      <c r="H17" s="7">
        <v>26270068.829999998</v>
      </c>
      <c r="I17" s="7">
        <v>23626985.460000001</v>
      </c>
    </row>
    <row r="18" spans="1:9" x14ac:dyDescent="0.25">
      <c r="A18" t="s">
        <v>132</v>
      </c>
      <c r="B18" t="s">
        <v>133</v>
      </c>
      <c r="C18" t="s">
        <v>134</v>
      </c>
      <c r="D18" s="5"/>
      <c r="E18" s="5"/>
      <c r="F18" s="5"/>
      <c r="G18" s="5"/>
      <c r="H18" s="5">
        <v>188304.21</v>
      </c>
      <c r="I18" s="5">
        <v>85.42</v>
      </c>
    </row>
    <row r="19" spans="1:9" x14ac:dyDescent="0.25">
      <c r="A19" s="1" t="s">
        <v>135</v>
      </c>
      <c r="B19" s="1"/>
      <c r="C19" s="1"/>
      <c r="D19" s="7"/>
      <c r="E19" s="7"/>
      <c r="F19" s="7"/>
      <c r="G19" s="7"/>
      <c r="H19" s="7">
        <v>188304.21</v>
      </c>
      <c r="I19" s="7">
        <v>85.42</v>
      </c>
    </row>
    <row r="20" spans="1:9" x14ac:dyDescent="0.25">
      <c r="A20" t="s">
        <v>136</v>
      </c>
      <c r="B20" t="s">
        <v>137</v>
      </c>
      <c r="C20" t="s">
        <v>138</v>
      </c>
      <c r="D20" s="5"/>
      <c r="E20" s="5"/>
      <c r="F20" s="5"/>
      <c r="G20" s="5"/>
      <c r="H20" s="5"/>
      <c r="I20" s="5">
        <v>-733925.13</v>
      </c>
    </row>
    <row r="21" spans="1:9" x14ac:dyDescent="0.25">
      <c r="B21" t="s">
        <v>139</v>
      </c>
      <c r="C21" t="s">
        <v>140</v>
      </c>
      <c r="D21" s="5"/>
      <c r="E21" s="5"/>
      <c r="F21" s="5"/>
      <c r="G21" s="5"/>
      <c r="H21" s="5"/>
      <c r="I21" s="5">
        <v>1959797.81</v>
      </c>
    </row>
    <row r="22" spans="1:9" s="1" customFormat="1" x14ac:dyDescent="0.25">
      <c r="A22" s="1" t="s">
        <v>141</v>
      </c>
      <c r="D22" s="7"/>
      <c r="E22" s="7"/>
      <c r="F22" s="7"/>
      <c r="G22" s="7"/>
      <c r="H22" s="7"/>
      <c r="I22" s="7">
        <v>1225872.6800000002</v>
      </c>
    </row>
    <row r="23" spans="1:9" x14ac:dyDescent="0.25">
      <c r="A23" t="s">
        <v>142</v>
      </c>
      <c r="B23" t="s">
        <v>143</v>
      </c>
      <c r="C23" t="s">
        <v>144</v>
      </c>
      <c r="D23" s="5">
        <v>27471.940000000002</v>
      </c>
      <c r="E23" s="5">
        <v>1003.95</v>
      </c>
      <c r="F23" s="5"/>
      <c r="G23" s="5"/>
      <c r="H23" s="5"/>
      <c r="I23" s="5"/>
    </row>
    <row r="24" spans="1:9" x14ac:dyDescent="0.25">
      <c r="B24" t="s">
        <v>145</v>
      </c>
      <c r="C24" t="s">
        <v>146</v>
      </c>
      <c r="D24" s="5"/>
      <c r="E24" s="5"/>
      <c r="F24" s="5"/>
      <c r="G24" s="5"/>
      <c r="H24" s="5"/>
      <c r="I24" s="5">
        <v>1621701.55</v>
      </c>
    </row>
    <row r="25" spans="1:9" s="1" customFormat="1" x14ac:dyDescent="0.25">
      <c r="A25" s="1" t="s">
        <v>147</v>
      </c>
      <c r="D25" s="7">
        <v>27471.940000000002</v>
      </c>
      <c r="E25" s="7">
        <v>1003.95</v>
      </c>
      <c r="F25" s="7"/>
      <c r="G25" s="7"/>
      <c r="H25" s="7"/>
      <c r="I25" s="7">
        <v>1621701.55</v>
      </c>
    </row>
    <row r="26" spans="1:9" x14ac:dyDescent="0.25">
      <c r="A26" t="s">
        <v>148</v>
      </c>
      <c r="B26" t="s">
        <v>149</v>
      </c>
      <c r="C26" t="s">
        <v>150</v>
      </c>
      <c r="D26" s="5"/>
      <c r="E26" s="5"/>
      <c r="F26" s="5"/>
      <c r="G26" s="5"/>
      <c r="H26" s="5">
        <v>33341.78</v>
      </c>
      <c r="I26" s="5">
        <v>32396.18</v>
      </c>
    </row>
    <row r="27" spans="1:9" x14ac:dyDescent="0.25">
      <c r="B27" t="s">
        <v>151</v>
      </c>
      <c r="C27" t="s">
        <v>152</v>
      </c>
      <c r="D27" s="5"/>
      <c r="E27" s="5"/>
      <c r="F27" s="5"/>
      <c r="G27" s="5"/>
      <c r="H27" s="5"/>
      <c r="I27" s="5">
        <v>2347.1799999999998</v>
      </c>
    </row>
    <row r="28" spans="1:9" x14ac:dyDescent="0.25">
      <c r="B28" t="s">
        <v>153</v>
      </c>
      <c r="C28" t="s">
        <v>154</v>
      </c>
      <c r="D28" s="5"/>
      <c r="E28" s="5"/>
      <c r="F28" s="5"/>
      <c r="G28" s="5"/>
      <c r="H28" s="5"/>
      <c r="I28" s="5">
        <v>2418.31</v>
      </c>
    </row>
    <row r="29" spans="1:9" x14ac:dyDescent="0.25">
      <c r="B29" t="s">
        <v>155</v>
      </c>
      <c r="C29" t="s">
        <v>156</v>
      </c>
      <c r="D29" s="5"/>
      <c r="E29" s="5"/>
      <c r="F29" s="5"/>
      <c r="G29" s="5"/>
      <c r="H29" s="5">
        <v>184284.95</v>
      </c>
      <c r="I29" s="5">
        <v>-10360</v>
      </c>
    </row>
    <row r="30" spans="1:9" x14ac:dyDescent="0.25">
      <c r="B30" t="s">
        <v>157</v>
      </c>
      <c r="C30" t="s">
        <v>158</v>
      </c>
      <c r="D30" s="5">
        <v>8950.2100000000009</v>
      </c>
      <c r="E30" s="5">
        <v>0</v>
      </c>
      <c r="F30" s="5"/>
      <c r="G30" s="5"/>
      <c r="H30" s="5"/>
      <c r="I30" s="5"/>
    </row>
    <row r="31" spans="1:9" s="1" customFormat="1" x14ac:dyDescent="0.25">
      <c r="A31" s="1" t="s">
        <v>159</v>
      </c>
      <c r="D31" s="7">
        <v>8950.2100000000009</v>
      </c>
      <c r="E31" s="7">
        <v>0</v>
      </c>
      <c r="F31" s="7"/>
      <c r="G31" s="7"/>
      <c r="H31" s="7">
        <v>217626.73</v>
      </c>
      <c r="I31" s="7">
        <v>26801.67</v>
      </c>
    </row>
    <row r="32" spans="1:9" x14ac:dyDescent="0.25">
      <c r="A32" t="s">
        <v>160</v>
      </c>
      <c r="B32" t="s">
        <v>161</v>
      </c>
      <c r="C32" t="s">
        <v>162</v>
      </c>
      <c r="D32" s="5">
        <v>-12439.94</v>
      </c>
      <c r="E32" s="5"/>
      <c r="F32" s="5">
        <v>9517.51</v>
      </c>
      <c r="G32" s="5"/>
      <c r="H32" s="5">
        <v>9193.92</v>
      </c>
      <c r="I32" s="5">
        <v>3071.02</v>
      </c>
    </row>
    <row r="33" spans="1:11" s="1" customFormat="1" x14ac:dyDescent="0.25">
      <c r="A33" s="1" t="s">
        <v>163</v>
      </c>
      <c r="D33" s="7">
        <v>-12439.94</v>
      </c>
      <c r="E33" s="7"/>
      <c r="F33" s="7">
        <v>9517.51</v>
      </c>
      <c r="G33" s="7"/>
      <c r="H33" s="7">
        <v>9193.92</v>
      </c>
      <c r="I33" s="7">
        <v>3071.02</v>
      </c>
    </row>
    <row r="34" spans="1:11" x14ac:dyDescent="0.25">
      <c r="A34" s="1" t="s">
        <v>164</v>
      </c>
      <c r="D34" s="9">
        <v>23982.21</v>
      </c>
      <c r="E34" s="9">
        <v>1003.95</v>
      </c>
      <c r="F34" s="9">
        <v>9517.51</v>
      </c>
      <c r="G34" s="9">
        <v>0</v>
      </c>
      <c r="H34" s="9">
        <v>26685193.690000001</v>
      </c>
      <c r="I34" s="9">
        <v>26504517.800000001</v>
      </c>
      <c r="K34" s="10"/>
    </row>
  </sheetData>
  <pageMargins left="0.7" right="0.7" top="0.85416666666666663" bottom="0.75" header="0.3" footer="0.3"/>
  <pageSetup scale="85" fitToHeight="0" orientation="landscape" r:id="rId1"/>
  <headerFooter>
    <oddHeader>&amp;R&amp;"Times New Roman,Bold"&amp;11KyPSC Case No. 2019-00271
STAFF-RHDR-01-005(c) Attachment 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16B9D-D48B-4F78-94F0-FB531EF1F59B}">
  <sheetPr>
    <pageSetUpPr fitToPage="1"/>
  </sheetPr>
  <dimension ref="A1:K31"/>
  <sheetViews>
    <sheetView view="pageLayout" zoomScaleNormal="100" workbookViewId="0">
      <selection activeCell="C9" sqref="C9"/>
    </sheetView>
  </sheetViews>
  <sheetFormatPr defaultRowHeight="13.2" x14ac:dyDescent="0.25"/>
  <cols>
    <col min="1" max="1" width="9.88671875" customWidth="1"/>
    <col min="2" max="2" width="15.6640625" customWidth="1"/>
    <col min="3" max="3" width="58" customWidth="1"/>
    <col min="4" max="9" width="11.6640625" customWidth="1"/>
  </cols>
  <sheetData>
    <row r="1" spans="1:9" x14ac:dyDescent="0.25">
      <c r="A1" s="1" t="s">
        <v>0</v>
      </c>
    </row>
    <row r="2" spans="1:9" x14ac:dyDescent="0.25">
      <c r="A2" s="1" t="s">
        <v>727</v>
      </c>
    </row>
    <row r="3" spans="1:9" x14ac:dyDescent="0.25">
      <c r="A3" s="1" t="s">
        <v>1</v>
      </c>
    </row>
    <row r="4" spans="1:9" x14ac:dyDescent="0.25">
      <c r="A4" s="1" t="s">
        <v>165</v>
      </c>
    </row>
    <row r="9" spans="1:9" x14ac:dyDescent="0.25">
      <c r="A9" s="1"/>
      <c r="B9" s="1"/>
      <c r="C9" s="1"/>
      <c r="D9" s="2" t="s">
        <v>3</v>
      </c>
      <c r="E9" s="2" t="s">
        <v>4</v>
      </c>
      <c r="F9" s="2" t="s">
        <v>5</v>
      </c>
      <c r="G9" s="2" t="s">
        <v>6</v>
      </c>
      <c r="H9" s="2" t="s">
        <v>7</v>
      </c>
      <c r="I9" s="2" t="s">
        <v>8</v>
      </c>
    </row>
    <row r="10" spans="1:9" x14ac:dyDescent="0.25">
      <c r="A10" s="3" t="s">
        <v>9</v>
      </c>
      <c r="B10" s="3" t="s">
        <v>10</v>
      </c>
      <c r="C10" s="3" t="s">
        <v>11</v>
      </c>
      <c r="D10" s="4">
        <v>2018</v>
      </c>
      <c r="E10" s="4">
        <v>2019</v>
      </c>
      <c r="F10" s="4">
        <v>2019</v>
      </c>
      <c r="G10" s="4">
        <v>2019</v>
      </c>
      <c r="H10" s="4">
        <v>2019</v>
      </c>
      <c r="I10" s="4">
        <v>2019</v>
      </c>
    </row>
    <row r="11" spans="1:9" x14ac:dyDescent="0.25">
      <c r="A11" t="s">
        <v>166</v>
      </c>
      <c r="B11" t="s">
        <v>167</v>
      </c>
      <c r="C11" t="s">
        <v>168</v>
      </c>
      <c r="D11" s="5">
        <v>0</v>
      </c>
      <c r="E11" s="5"/>
      <c r="F11" s="5">
        <v>490550.65</v>
      </c>
      <c r="G11" s="5"/>
      <c r="H11" s="5"/>
      <c r="I11" s="5"/>
    </row>
    <row r="12" spans="1:9" x14ac:dyDescent="0.25">
      <c r="B12" t="s">
        <v>169</v>
      </c>
      <c r="D12" s="5">
        <v>18018.990000000002</v>
      </c>
      <c r="E12" s="5">
        <v>0</v>
      </c>
      <c r="F12" s="5"/>
      <c r="G12" s="5"/>
      <c r="H12" s="5"/>
      <c r="I12" s="5"/>
    </row>
    <row r="13" spans="1:9" x14ac:dyDescent="0.25">
      <c r="B13" t="s">
        <v>170</v>
      </c>
      <c r="C13" t="s">
        <v>171</v>
      </c>
      <c r="D13" s="5"/>
      <c r="E13" s="5"/>
      <c r="F13" s="5"/>
      <c r="G13" s="5"/>
      <c r="H13" s="5"/>
      <c r="I13" s="5">
        <v>33648.97</v>
      </c>
    </row>
    <row r="14" spans="1:9" x14ac:dyDescent="0.25">
      <c r="B14" t="s">
        <v>172</v>
      </c>
      <c r="C14" t="s">
        <v>173</v>
      </c>
      <c r="D14" s="5"/>
      <c r="E14" s="5"/>
      <c r="F14" s="5"/>
      <c r="G14" s="5"/>
      <c r="H14" s="5"/>
      <c r="I14" s="5">
        <v>56716.840000000004</v>
      </c>
    </row>
    <row r="15" spans="1:9" x14ac:dyDescent="0.25">
      <c r="B15" t="s">
        <v>174</v>
      </c>
      <c r="C15" t="s">
        <v>175</v>
      </c>
      <c r="D15" s="5"/>
      <c r="E15" s="5"/>
      <c r="F15" s="5"/>
      <c r="G15" s="5"/>
      <c r="H15" s="5"/>
      <c r="I15" s="5">
        <v>43783.57</v>
      </c>
    </row>
    <row r="16" spans="1:9" x14ac:dyDescent="0.25">
      <c r="B16" t="s">
        <v>176</v>
      </c>
      <c r="C16" t="s">
        <v>177</v>
      </c>
      <c r="D16" s="5"/>
      <c r="E16" s="5"/>
      <c r="F16" s="5"/>
      <c r="G16" s="5"/>
      <c r="H16" s="5"/>
      <c r="I16" s="5">
        <v>37491</v>
      </c>
    </row>
    <row r="17" spans="1:11" x14ac:dyDescent="0.25">
      <c r="B17" t="s">
        <v>178</v>
      </c>
      <c r="C17" t="s">
        <v>179</v>
      </c>
      <c r="D17" s="5"/>
      <c r="E17" s="5"/>
      <c r="F17" s="5"/>
      <c r="G17" s="5"/>
      <c r="H17" s="5"/>
      <c r="I17" s="5">
        <v>37475.68</v>
      </c>
    </row>
    <row r="18" spans="1:11" s="1" customFormat="1" x14ac:dyDescent="0.25">
      <c r="A18" s="1" t="s">
        <v>180</v>
      </c>
      <c r="D18" s="7">
        <v>18018.990000000002</v>
      </c>
      <c r="E18" s="7">
        <v>0</v>
      </c>
      <c r="F18" s="7">
        <v>490550.65</v>
      </c>
      <c r="G18" s="7"/>
      <c r="H18" s="7"/>
      <c r="I18" s="7">
        <v>209116.06</v>
      </c>
    </row>
    <row r="19" spans="1:11" x14ac:dyDescent="0.25">
      <c r="A19" t="s">
        <v>181</v>
      </c>
      <c r="B19" t="s">
        <v>182</v>
      </c>
      <c r="C19" t="s">
        <v>183</v>
      </c>
      <c r="D19" s="5">
        <v>10935.59</v>
      </c>
      <c r="E19" s="5"/>
      <c r="F19" s="5"/>
      <c r="G19" s="5"/>
      <c r="H19" s="5"/>
      <c r="I19" s="5"/>
    </row>
    <row r="20" spans="1:11" x14ac:dyDescent="0.25">
      <c r="B20" t="s">
        <v>184</v>
      </c>
      <c r="C20" s="6" t="s">
        <v>185</v>
      </c>
      <c r="D20" s="5">
        <v>0</v>
      </c>
      <c r="E20" s="5"/>
      <c r="F20" s="5"/>
      <c r="G20" s="5"/>
      <c r="H20" s="5"/>
      <c r="I20" s="5">
        <v>1074090.69</v>
      </c>
    </row>
    <row r="21" spans="1:11" x14ac:dyDescent="0.25">
      <c r="B21" t="s">
        <v>186</v>
      </c>
      <c r="C21" s="6" t="s">
        <v>187</v>
      </c>
      <c r="D21" s="5"/>
      <c r="E21" s="5"/>
      <c r="F21" s="5"/>
      <c r="G21" s="5"/>
      <c r="H21" s="5">
        <v>899713.95000000007</v>
      </c>
      <c r="I21" s="5">
        <v>683570.54</v>
      </c>
    </row>
    <row r="22" spans="1:11" x14ac:dyDescent="0.25">
      <c r="B22" t="s">
        <v>188</v>
      </c>
      <c r="C22" t="s">
        <v>189</v>
      </c>
      <c r="D22" s="5">
        <v>0</v>
      </c>
      <c r="E22" s="5">
        <v>23357.61</v>
      </c>
      <c r="F22" s="5">
        <v>1992.67</v>
      </c>
      <c r="G22" s="5"/>
      <c r="H22" s="5"/>
      <c r="I22" s="5"/>
    </row>
    <row r="23" spans="1:11" x14ac:dyDescent="0.25">
      <c r="B23" t="s">
        <v>190</v>
      </c>
      <c r="C23" s="6" t="s">
        <v>191</v>
      </c>
      <c r="D23" s="5">
        <v>8320.34</v>
      </c>
      <c r="E23" s="5">
        <v>1543.47</v>
      </c>
      <c r="F23" s="5">
        <v>1770.45</v>
      </c>
      <c r="G23" s="5"/>
      <c r="H23" s="5"/>
      <c r="I23" s="5"/>
    </row>
    <row r="24" spans="1:11" x14ac:dyDescent="0.25">
      <c r="B24" t="s">
        <v>192</v>
      </c>
      <c r="C24" t="s">
        <v>193</v>
      </c>
      <c r="D24" s="5">
        <v>0</v>
      </c>
      <c r="E24" s="5"/>
      <c r="F24" s="5"/>
      <c r="G24" s="5">
        <v>1385.95</v>
      </c>
      <c r="H24" s="5">
        <v>637.29</v>
      </c>
      <c r="I24" s="5"/>
    </row>
    <row r="25" spans="1:11" s="1" customFormat="1" x14ac:dyDescent="0.25">
      <c r="A25" s="1" t="s">
        <v>194</v>
      </c>
      <c r="D25" s="7">
        <v>19255.93</v>
      </c>
      <c r="E25" s="7">
        <v>24901.08</v>
      </c>
      <c r="F25" s="7">
        <v>3763.12</v>
      </c>
      <c r="G25" s="7">
        <v>1385.95</v>
      </c>
      <c r="H25" s="7">
        <v>900351.24000000011</v>
      </c>
      <c r="I25" s="7">
        <v>1757661.23</v>
      </c>
    </row>
    <row r="26" spans="1:11" x14ac:dyDescent="0.25">
      <c r="A26" t="s">
        <v>195</v>
      </c>
      <c r="B26" t="s">
        <v>196</v>
      </c>
      <c r="C26" t="s">
        <v>197</v>
      </c>
      <c r="D26" s="5">
        <v>2954.9900000000002</v>
      </c>
      <c r="E26" s="5"/>
      <c r="F26" s="5"/>
      <c r="G26" s="5"/>
      <c r="H26" s="5">
        <v>94.87</v>
      </c>
      <c r="I26" s="5"/>
    </row>
    <row r="27" spans="1:11" x14ac:dyDescent="0.25">
      <c r="B27" t="s">
        <v>182</v>
      </c>
      <c r="C27" t="s">
        <v>183</v>
      </c>
      <c r="D27" s="5">
        <v>1625.68</v>
      </c>
      <c r="E27" s="5"/>
      <c r="F27" s="5"/>
      <c r="G27" s="5"/>
      <c r="H27" s="5"/>
      <c r="I27" s="5"/>
    </row>
    <row r="28" spans="1:11" s="1" customFormat="1" x14ac:dyDescent="0.25">
      <c r="A28" s="1" t="s">
        <v>198</v>
      </c>
      <c r="D28" s="7">
        <v>4580.67</v>
      </c>
      <c r="E28" s="7"/>
      <c r="F28" s="7"/>
      <c r="G28" s="7"/>
      <c r="H28" s="7">
        <v>94.87</v>
      </c>
      <c r="I28" s="7"/>
    </row>
    <row r="29" spans="1:11" x14ac:dyDescent="0.25">
      <c r="A29">
        <v>3561</v>
      </c>
      <c r="B29" t="s">
        <v>199</v>
      </c>
      <c r="C29" t="s">
        <v>200</v>
      </c>
      <c r="D29" s="5">
        <v>7811.56</v>
      </c>
      <c r="E29" s="5">
        <v>6162.2300000000005</v>
      </c>
      <c r="F29" s="5">
        <v>26506.66</v>
      </c>
      <c r="G29" s="5">
        <v>41485.910000000003</v>
      </c>
      <c r="H29" s="5">
        <v>80958.509999999995</v>
      </c>
      <c r="I29" s="5">
        <v>8695.9500000000007</v>
      </c>
    </row>
    <row r="30" spans="1:11" s="1" customFormat="1" x14ac:dyDescent="0.25">
      <c r="A30" s="1" t="s">
        <v>201</v>
      </c>
      <c r="D30" s="7">
        <v>7811.56</v>
      </c>
      <c r="E30" s="7">
        <v>6162.2300000000005</v>
      </c>
      <c r="F30" s="7">
        <v>26506.66</v>
      </c>
      <c r="G30" s="7">
        <v>41485.910000000003</v>
      </c>
      <c r="H30" s="7">
        <v>80958.509999999995</v>
      </c>
      <c r="I30" s="7">
        <v>8695.9500000000007</v>
      </c>
    </row>
    <row r="31" spans="1:11" x14ac:dyDescent="0.25">
      <c r="A31" s="1" t="s">
        <v>202</v>
      </c>
      <c r="D31" s="9">
        <v>49667.149999999994</v>
      </c>
      <c r="E31" s="9">
        <v>31063.31</v>
      </c>
      <c r="F31" s="9">
        <v>520820.43</v>
      </c>
      <c r="G31" s="9">
        <v>42871.86</v>
      </c>
      <c r="H31" s="9">
        <v>981404.62000000011</v>
      </c>
      <c r="I31" s="9">
        <v>1975473.24</v>
      </c>
      <c r="K31" s="10"/>
    </row>
  </sheetData>
  <pageMargins left="0.7" right="0.7" top="0.85416666666666663" bottom="0.75" header="0.3" footer="0.3"/>
  <pageSetup scale="80" fitToHeight="0" orientation="landscape" r:id="rId1"/>
  <headerFooter>
    <oddHeader>&amp;R&amp;"Times New Roman,Bold"&amp;11KyPSC Case No. 2019-00271
STAFF-RHDR-01-005(c) Attachment 1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986A-A792-421E-B5FF-6F5B90566A92}">
  <sheetPr>
    <pageSetUpPr fitToPage="1"/>
  </sheetPr>
  <dimension ref="A1:K600"/>
  <sheetViews>
    <sheetView view="pageLayout" zoomScaleNormal="90" workbookViewId="0">
      <selection activeCell="C9" sqref="C9"/>
    </sheetView>
  </sheetViews>
  <sheetFormatPr defaultRowHeight="13.2" x14ac:dyDescent="0.25"/>
  <cols>
    <col min="1" max="1" width="17.44140625" bestFit="1" customWidth="1"/>
    <col min="2" max="2" width="15.88671875" customWidth="1"/>
    <col min="3" max="3" width="57.88671875" customWidth="1"/>
    <col min="4" max="4" width="13.109375" bestFit="1" customWidth="1"/>
    <col min="5" max="5" width="13.6640625" bestFit="1" customWidth="1"/>
    <col min="6" max="8" width="13.109375" bestFit="1" customWidth="1"/>
    <col min="9" max="9" width="13.6640625" bestFit="1" customWidth="1"/>
  </cols>
  <sheetData>
    <row r="1" spans="1:9" x14ac:dyDescent="0.25">
      <c r="A1" s="1" t="s">
        <v>0</v>
      </c>
    </row>
    <row r="2" spans="1:9" x14ac:dyDescent="0.25">
      <c r="A2" s="1" t="s">
        <v>727</v>
      </c>
    </row>
    <row r="3" spans="1:9" x14ac:dyDescent="0.25">
      <c r="A3" s="1" t="s">
        <v>1</v>
      </c>
    </row>
    <row r="4" spans="1:9" x14ac:dyDescent="0.25">
      <c r="A4" s="1" t="s">
        <v>203</v>
      </c>
    </row>
    <row r="9" spans="1:9" x14ac:dyDescent="0.25">
      <c r="A9" s="1"/>
      <c r="B9" s="1"/>
      <c r="C9" s="1"/>
      <c r="D9" s="2" t="s">
        <v>3</v>
      </c>
      <c r="E9" s="2" t="s">
        <v>4</v>
      </c>
      <c r="F9" s="2" t="s">
        <v>5</v>
      </c>
      <c r="G9" s="2" t="s">
        <v>6</v>
      </c>
      <c r="H9" s="2" t="s">
        <v>7</v>
      </c>
      <c r="I9" s="2" t="s">
        <v>8</v>
      </c>
    </row>
    <row r="10" spans="1:9" x14ac:dyDescent="0.25">
      <c r="A10" s="3" t="s">
        <v>9</v>
      </c>
      <c r="B10" s="3" t="s">
        <v>10</v>
      </c>
      <c r="C10" s="3" t="s">
        <v>11</v>
      </c>
      <c r="D10" s="4">
        <v>2018</v>
      </c>
      <c r="E10" s="4">
        <v>2019</v>
      </c>
      <c r="F10" s="4">
        <v>2019</v>
      </c>
      <c r="G10" s="4">
        <v>2019</v>
      </c>
      <c r="H10" s="4">
        <v>2019</v>
      </c>
      <c r="I10" s="4">
        <v>2019</v>
      </c>
    </row>
    <row r="11" spans="1:9" x14ac:dyDescent="0.25">
      <c r="A11" t="s">
        <v>204</v>
      </c>
      <c r="B11" t="s">
        <v>205</v>
      </c>
      <c r="C11" t="s">
        <v>206</v>
      </c>
      <c r="D11" s="5">
        <f>222810.9+136</f>
        <v>222946.9</v>
      </c>
      <c r="E11" s="5">
        <f>14624.51+40</f>
        <v>14664.51</v>
      </c>
      <c r="F11" s="5">
        <v>5941.24</v>
      </c>
      <c r="G11" s="5">
        <v>5725.14</v>
      </c>
      <c r="H11" s="5">
        <v>23.89</v>
      </c>
      <c r="I11" s="5">
        <f>5348.54-176</f>
        <v>5172.54</v>
      </c>
    </row>
    <row r="12" spans="1:9" x14ac:dyDescent="0.25">
      <c r="B12" t="s">
        <v>207</v>
      </c>
      <c r="C12" t="s">
        <v>208</v>
      </c>
      <c r="D12" s="5">
        <v>-162560.54</v>
      </c>
      <c r="E12" s="5">
        <v>114.07000000000001</v>
      </c>
      <c r="F12" s="5">
        <v>1895.51</v>
      </c>
      <c r="G12" s="5">
        <v>279591.42</v>
      </c>
      <c r="H12" s="5">
        <v>1082.8800000000001</v>
      </c>
      <c r="I12" s="5">
        <v>-64691.130000000005</v>
      </c>
    </row>
    <row r="13" spans="1:9" s="1" customFormat="1" x14ac:dyDescent="0.25">
      <c r="A13" s="1" t="s">
        <v>209</v>
      </c>
      <c r="D13" s="11">
        <f>SUM(D11:D12)</f>
        <v>60386.359999999986</v>
      </c>
      <c r="E13" s="11">
        <f>SUM(E11:E12)</f>
        <v>14778.58</v>
      </c>
      <c r="F13" s="11">
        <v>7836.75</v>
      </c>
      <c r="G13" s="11">
        <v>285316.56</v>
      </c>
      <c r="H13" s="11">
        <v>1106.7700000000002</v>
      </c>
      <c r="I13" s="11">
        <f>SUM(I11:I12)</f>
        <v>-59518.590000000004</v>
      </c>
    </row>
    <row r="14" spans="1:9" x14ac:dyDescent="0.25">
      <c r="A14" t="s">
        <v>210</v>
      </c>
      <c r="B14" t="s">
        <v>211</v>
      </c>
      <c r="C14" t="s">
        <v>212</v>
      </c>
      <c r="D14" s="5"/>
      <c r="E14" s="5"/>
      <c r="F14" s="5"/>
      <c r="G14" s="5"/>
      <c r="H14" s="5"/>
      <c r="I14" s="5">
        <v>26559.43</v>
      </c>
    </row>
    <row r="15" spans="1:9" x14ac:dyDescent="0.25">
      <c r="B15" t="s">
        <v>213</v>
      </c>
      <c r="C15" t="s">
        <v>214</v>
      </c>
      <c r="D15" s="5">
        <v>3277.2000000000003</v>
      </c>
      <c r="E15" s="5">
        <v>2393.67</v>
      </c>
      <c r="F15" s="5"/>
      <c r="G15" s="5"/>
      <c r="H15" s="5"/>
      <c r="I15" s="5"/>
    </row>
    <row r="16" spans="1:9" x14ac:dyDescent="0.25">
      <c r="B16" t="s">
        <v>215</v>
      </c>
      <c r="C16" t="s">
        <v>216</v>
      </c>
      <c r="D16" s="5">
        <v>0</v>
      </c>
      <c r="E16" s="5"/>
      <c r="F16" s="5">
        <v>2086176.37</v>
      </c>
      <c r="G16" s="5">
        <v>708.03</v>
      </c>
      <c r="H16" s="5">
        <v>24149.24</v>
      </c>
      <c r="I16" s="5">
        <v>2716.8</v>
      </c>
    </row>
    <row r="17" spans="2:9" x14ac:dyDescent="0.25">
      <c r="B17" t="s">
        <v>167</v>
      </c>
      <c r="C17" t="s">
        <v>168</v>
      </c>
      <c r="D17" s="5">
        <v>0</v>
      </c>
      <c r="E17" s="5"/>
      <c r="F17" s="5"/>
      <c r="G17" s="5">
        <v>1267.9100000000001</v>
      </c>
      <c r="H17" s="5"/>
      <c r="I17" s="5">
        <v>-136.52000000000001</v>
      </c>
    </row>
    <row r="18" spans="2:9" x14ac:dyDescent="0.25">
      <c r="B18" t="s">
        <v>217</v>
      </c>
      <c r="C18" t="s">
        <v>218</v>
      </c>
      <c r="D18" s="5">
        <v>672.17</v>
      </c>
      <c r="E18" s="5">
        <v>0</v>
      </c>
      <c r="F18" s="5"/>
      <c r="G18" s="5"/>
      <c r="H18" s="5"/>
      <c r="I18" s="5"/>
    </row>
    <row r="19" spans="2:9" x14ac:dyDescent="0.25">
      <c r="B19" t="s">
        <v>219</v>
      </c>
      <c r="C19" t="s">
        <v>220</v>
      </c>
      <c r="D19" s="5">
        <v>-18018.990000000002</v>
      </c>
      <c r="E19" s="5">
        <v>0</v>
      </c>
      <c r="F19" s="5"/>
      <c r="G19" s="5"/>
      <c r="H19" s="5"/>
      <c r="I19" s="5"/>
    </row>
    <row r="20" spans="2:9" x14ac:dyDescent="0.25">
      <c r="B20" t="s">
        <v>221</v>
      </c>
      <c r="C20" t="s">
        <v>222</v>
      </c>
      <c r="D20" s="5">
        <v>0</v>
      </c>
      <c r="E20" s="5"/>
      <c r="F20" s="5"/>
      <c r="G20" s="5"/>
      <c r="H20" s="5">
        <v>-297631.77</v>
      </c>
      <c r="I20" s="5"/>
    </row>
    <row r="21" spans="2:9" x14ac:dyDescent="0.25">
      <c r="B21" t="s">
        <v>223</v>
      </c>
      <c r="C21" t="s">
        <v>224</v>
      </c>
      <c r="D21" s="5">
        <v>0</v>
      </c>
      <c r="E21" s="5">
        <v>1074436.6499999999</v>
      </c>
      <c r="F21" s="5">
        <v>29136.53</v>
      </c>
      <c r="G21" s="5">
        <v>2102.37</v>
      </c>
      <c r="H21" s="5">
        <v>914.64</v>
      </c>
      <c r="I21" s="5">
        <v>409.83</v>
      </c>
    </row>
    <row r="22" spans="2:9" x14ac:dyDescent="0.25">
      <c r="B22" t="s">
        <v>225</v>
      </c>
      <c r="C22" t="s">
        <v>226</v>
      </c>
      <c r="D22" s="5">
        <v>0</v>
      </c>
      <c r="E22" s="5">
        <v>24132.74</v>
      </c>
      <c r="F22" s="5">
        <v>-1901.51</v>
      </c>
      <c r="G22" s="5">
        <v>370.39</v>
      </c>
      <c r="H22" s="5"/>
      <c r="I22" s="5"/>
    </row>
    <row r="23" spans="2:9" x14ac:dyDescent="0.25">
      <c r="B23" t="s">
        <v>227</v>
      </c>
      <c r="C23" t="s">
        <v>228</v>
      </c>
      <c r="D23" s="5"/>
      <c r="E23" s="5"/>
      <c r="F23" s="5"/>
      <c r="G23" s="5"/>
      <c r="H23" s="5"/>
      <c r="I23" s="5">
        <v>12959.26</v>
      </c>
    </row>
    <row r="24" spans="2:9" x14ac:dyDescent="0.25">
      <c r="B24" t="s">
        <v>229</v>
      </c>
      <c r="C24" t="s">
        <v>230</v>
      </c>
      <c r="D24" s="5"/>
      <c r="E24" s="5"/>
      <c r="F24" s="5"/>
      <c r="G24" s="5"/>
      <c r="H24" s="5"/>
      <c r="I24" s="5">
        <v>997</v>
      </c>
    </row>
    <row r="25" spans="2:9" x14ac:dyDescent="0.25">
      <c r="B25" t="s">
        <v>231</v>
      </c>
      <c r="C25" t="s">
        <v>232</v>
      </c>
      <c r="D25" s="5">
        <v>0</v>
      </c>
      <c r="E25" s="5"/>
      <c r="F25" s="5"/>
      <c r="G25" s="5">
        <v>404694.58</v>
      </c>
      <c r="H25" s="5">
        <v>34287.129999999997</v>
      </c>
      <c r="I25" s="5">
        <v>35789.279999999999</v>
      </c>
    </row>
    <row r="26" spans="2:9" x14ac:dyDescent="0.25">
      <c r="B26" t="s">
        <v>233</v>
      </c>
      <c r="C26" t="s">
        <v>234</v>
      </c>
      <c r="D26" s="5">
        <v>4550</v>
      </c>
      <c r="E26" s="5">
        <v>0</v>
      </c>
      <c r="F26" s="5"/>
      <c r="G26" s="5"/>
      <c r="H26" s="5"/>
      <c r="I26" s="5"/>
    </row>
    <row r="27" spans="2:9" x14ac:dyDescent="0.25">
      <c r="B27" t="s">
        <v>235</v>
      </c>
      <c r="C27" t="s">
        <v>236</v>
      </c>
      <c r="D27" s="5">
        <v>-14500</v>
      </c>
      <c r="E27" s="5">
        <v>-10875</v>
      </c>
      <c r="F27" s="5">
        <v>10875</v>
      </c>
      <c r="G27" s="5">
        <v>44855.23</v>
      </c>
      <c r="H27" s="5">
        <v>6.08</v>
      </c>
      <c r="I27" s="5">
        <v>1491.8</v>
      </c>
    </row>
    <row r="28" spans="2:9" x14ac:dyDescent="0.25">
      <c r="B28" t="s">
        <v>237</v>
      </c>
      <c r="C28" t="s">
        <v>238</v>
      </c>
      <c r="D28" s="5">
        <v>0</v>
      </c>
      <c r="E28" s="5">
        <v>0</v>
      </c>
      <c r="F28" s="5">
        <v>3275.2200000000003</v>
      </c>
      <c r="G28" s="5"/>
      <c r="H28" s="5"/>
      <c r="I28" s="5">
        <v>1190.42</v>
      </c>
    </row>
    <row r="29" spans="2:9" x14ac:dyDescent="0.25">
      <c r="B29" t="s">
        <v>239</v>
      </c>
      <c r="C29" t="s">
        <v>240</v>
      </c>
      <c r="D29" s="5">
        <v>-15500</v>
      </c>
      <c r="E29" s="5">
        <v>-6463.5</v>
      </c>
      <c r="F29" s="5">
        <v>8137.5</v>
      </c>
      <c r="G29" s="5">
        <v>52948.24</v>
      </c>
      <c r="H29" s="5"/>
      <c r="I29" s="5"/>
    </row>
    <row r="30" spans="2:9" x14ac:dyDescent="0.25">
      <c r="B30" t="s">
        <v>241</v>
      </c>
      <c r="C30" t="s">
        <v>242</v>
      </c>
      <c r="D30" s="5">
        <v>64639</v>
      </c>
      <c r="E30" s="5">
        <v>2491.25</v>
      </c>
      <c r="F30" s="5">
        <v>2091.3000000000002</v>
      </c>
      <c r="G30" s="5">
        <v>5454.95</v>
      </c>
      <c r="H30" s="5">
        <v>267.29000000000002</v>
      </c>
      <c r="I30" s="5"/>
    </row>
    <row r="31" spans="2:9" x14ac:dyDescent="0.25">
      <c r="B31" t="s">
        <v>243</v>
      </c>
      <c r="C31" t="s">
        <v>244</v>
      </c>
      <c r="D31" s="5">
        <v>0</v>
      </c>
      <c r="E31" s="5">
        <v>1070479.31</v>
      </c>
      <c r="F31" s="5">
        <v>29306.600000000002</v>
      </c>
      <c r="G31" s="5">
        <v>9448.91</v>
      </c>
      <c r="H31" s="5">
        <v>216745.77000000002</v>
      </c>
      <c r="I31" s="5">
        <f>267081.79-1</f>
        <v>267080.78999999998</v>
      </c>
    </row>
    <row r="32" spans="2:9" x14ac:dyDescent="0.25">
      <c r="B32" t="s">
        <v>245</v>
      </c>
      <c r="C32" t="s">
        <v>246</v>
      </c>
      <c r="D32" s="5">
        <v>117.33</v>
      </c>
      <c r="E32" s="5">
        <v>48069.4</v>
      </c>
      <c r="F32" s="5">
        <v>7475.59</v>
      </c>
      <c r="G32" s="5">
        <v>22884.28</v>
      </c>
      <c r="H32" s="5">
        <v>-303.42</v>
      </c>
      <c r="I32" s="5">
        <v>1310.5</v>
      </c>
    </row>
    <row r="33" spans="1:9" s="1" customFormat="1" x14ac:dyDescent="0.25">
      <c r="A33" s="1" t="s">
        <v>247</v>
      </c>
      <c r="D33" s="7">
        <f>SUM(D14:D32)</f>
        <v>25236.71</v>
      </c>
      <c r="E33" s="7">
        <f t="shared" ref="E33:I33" si="0">SUM(E14:E32)</f>
        <v>2204664.52</v>
      </c>
      <c r="F33" s="7">
        <f t="shared" si="0"/>
        <v>2174572.6</v>
      </c>
      <c r="G33" s="7">
        <f t="shared" si="0"/>
        <v>544734.89</v>
      </c>
      <c r="H33" s="7">
        <f t="shared" si="0"/>
        <v>-21565.039999999994</v>
      </c>
      <c r="I33" s="7">
        <f t="shared" si="0"/>
        <v>350368.58999999997</v>
      </c>
    </row>
    <row r="34" spans="1:9" x14ac:dyDescent="0.25">
      <c r="A34" t="s">
        <v>248</v>
      </c>
      <c r="B34" t="s">
        <v>249</v>
      </c>
      <c r="C34" t="s">
        <v>250</v>
      </c>
      <c r="D34" s="5"/>
      <c r="E34" s="5"/>
      <c r="F34" s="5">
        <v>46.2</v>
      </c>
      <c r="G34" s="5">
        <v>28.17</v>
      </c>
      <c r="H34" s="5">
        <v>18.990000000000002</v>
      </c>
      <c r="I34" s="5">
        <v>184.91</v>
      </c>
    </row>
    <row r="35" spans="1:9" x14ac:dyDescent="0.25">
      <c r="B35" t="s">
        <v>251</v>
      </c>
      <c r="C35" t="s">
        <v>252</v>
      </c>
      <c r="D35" s="5">
        <v>2320</v>
      </c>
      <c r="E35" s="5">
        <v>1562.32</v>
      </c>
      <c r="F35" s="5"/>
      <c r="G35" s="5"/>
      <c r="H35" s="5"/>
      <c r="I35" s="5"/>
    </row>
    <row r="36" spans="1:9" x14ac:dyDescent="0.25">
      <c r="B36" t="s">
        <v>253</v>
      </c>
      <c r="C36" t="s">
        <v>254</v>
      </c>
      <c r="D36" s="5">
        <v>0</v>
      </c>
      <c r="E36" s="5"/>
      <c r="F36" s="5"/>
      <c r="G36" s="5"/>
      <c r="H36" s="5"/>
      <c r="I36" s="5">
        <v>-69640.790000000008</v>
      </c>
    </row>
    <row r="37" spans="1:9" x14ac:dyDescent="0.25">
      <c r="C37" t="s">
        <v>255</v>
      </c>
      <c r="D37" s="5"/>
      <c r="E37" s="5"/>
      <c r="F37" s="5"/>
      <c r="G37" s="5"/>
      <c r="H37" s="5"/>
      <c r="I37" s="5">
        <v>5536.82</v>
      </c>
    </row>
    <row r="38" spans="1:9" x14ac:dyDescent="0.25">
      <c r="C38" t="s">
        <v>256</v>
      </c>
      <c r="D38" s="5"/>
      <c r="E38" s="5"/>
      <c r="F38" s="5"/>
      <c r="G38" s="5"/>
      <c r="H38" s="5"/>
      <c r="I38" s="5">
        <v>7957.51</v>
      </c>
    </row>
    <row r="39" spans="1:9" x14ac:dyDescent="0.25">
      <c r="C39" t="s">
        <v>257</v>
      </c>
      <c r="D39" s="5"/>
      <c r="E39" s="5"/>
      <c r="F39" s="5"/>
      <c r="G39" s="5"/>
      <c r="H39" s="5"/>
      <c r="I39" s="5">
        <v>47789.14</v>
      </c>
    </row>
    <row r="40" spans="1:9" x14ac:dyDescent="0.25">
      <c r="C40" t="s">
        <v>258</v>
      </c>
      <c r="D40" s="5"/>
      <c r="E40" s="5"/>
      <c r="F40" s="5"/>
      <c r="G40" s="5"/>
      <c r="H40" s="5"/>
      <c r="I40" s="5">
        <v>32676.36</v>
      </c>
    </row>
    <row r="41" spans="1:9" x14ac:dyDescent="0.25">
      <c r="B41" t="s">
        <v>259</v>
      </c>
      <c r="C41" t="s">
        <v>260</v>
      </c>
      <c r="D41" s="5">
        <v>0</v>
      </c>
      <c r="E41" s="5"/>
      <c r="F41" s="5"/>
      <c r="G41" s="5">
        <v>-63.43</v>
      </c>
      <c r="H41" s="5"/>
      <c r="I41" s="5">
        <v>-24.62</v>
      </c>
    </row>
    <row r="42" spans="1:9" x14ac:dyDescent="0.25">
      <c r="B42" t="s">
        <v>261</v>
      </c>
      <c r="C42" t="s">
        <v>262</v>
      </c>
      <c r="D42" s="5">
        <v>234.52</v>
      </c>
      <c r="E42" s="5"/>
      <c r="F42" s="5">
        <v>-6.1000000000000005</v>
      </c>
      <c r="G42" s="5"/>
      <c r="H42" s="5"/>
      <c r="I42" s="5">
        <v>-78.53</v>
      </c>
    </row>
    <row r="43" spans="1:9" x14ac:dyDescent="0.25">
      <c r="B43" t="s">
        <v>263</v>
      </c>
      <c r="C43" t="s">
        <v>264</v>
      </c>
      <c r="D43" s="5">
        <v>0</v>
      </c>
      <c r="E43" s="5"/>
      <c r="F43" s="5">
        <v>15.1</v>
      </c>
      <c r="G43" s="5"/>
      <c r="H43" s="5"/>
      <c r="I43" s="5">
        <v>-745.11</v>
      </c>
    </row>
    <row r="44" spans="1:9" x14ac:dyDescent="0.25">
      <c r="C44" t="s">
        <v>255</v>
      </c>
      <c r="D44" s="5"/>
      <c r="E44" s="5"/>
      <c r="F44" s="5"/>
      <c r="G44" s="5"/>
      <c r="H44" s="5"/>
      <c r="I44" s="5">
        <v>937.36</v>
      </c>
    </row>
    <row r="45" spans="1:9" x14ac:dyDescent="0.25">
      <c r="B45" t="s">
        <v>265</v>
      </c>
      <c r="C45" t="s">
        <v>266</v>
      </c>
      <c r="D45" s="5">
        <v>6649.83</v>
      </c>
      <c r="E45" s="5"/>
      <c r="F45" s="5"/>
      <c r="G45" s="5"/>
      <c r="H45" s="5"/>
      <c r="I45" s="5"/>
    </row>
    <row r="46" spans="1:9" x14ac:dyDescent="0.25">
      <c r="B46" t="s">
        <v>267</v>
      </c>
      <c r="C46" t="s">
        <v>268</v>
      </c>
      <c r="D46" s="5">
        <v>-623.02</v>
      </c>
      <c r="E46" s="5">
        <v>-152.41</v>
      </c>
      <c r="F46" s="5">
        <v>-63.36</v>
      </c>
      <c r="G46" s="5">
        <v>2303.67</v>
      </c>
      <c r="H46" s="5"/>
      <c r="I46" s="5"/>
    </row>
    <row r="47" spans="1:9" x14ac:dyDescent="0.25">
      <c r="B47" t="s">
        <v>269</v>
      </c>
      <c r="C47" t="s">
        <v>270</v>
      </c>
      <c r="D47" s="5">
        <v>27.27</v>
      </c>
      <c r="E47" s="5"/>
      <c r="F47" s="5"/>
      <c r="G47" s="5"/>
      <c r="H47" s="5"/>
      <c r="I47" s="5"/>
    </row>
    <row r="48" spans="1:9" x14ac:dyDescent="0.25">
      <c r="B48" t="s">
        <v>271</v>
      </c>
      <c r="C48" t="s">
        <v>272</v>
      </c>
      <c r="D48" s="5">
        <v>164.14000000000001</v>
      </c>
      <c r="E48" s="5">
        <v>3823.46</v>
      </c>
      <c r="F48" s="5">
        <v>1263.67</v>
      </c>
      <c r="G48" s="5">
        <v>992.91</v>
      </c>
      <c r="H48" s="5">
        <v>116.65</v>
      </c>
      <c r="I48" s="5"/>
    </row>
    <row r="49" spans="2:9" x14ac:dyDescent="0.25">
      <c r="B49" t="s">
        <v>273</v>
      </c>
      <c r="C49" t="s">
        <v>274</v>
      </c>
      <c r="D49" s="5">
        <v>16470.47</v>
      </c>
      <c r="E49" s="5">
        <v>-1540.73</v>
      </c>
      <c r="F49" s="5">
        <v>5471.9400000000005</v>
      </c>
      <c r="G49" s="5">
        <v>13549.74</v>
      </c>
      <c r="H49" s="5">
        <v>14694.41</v>
      </c>
      <c r="I49" s="5">
        <v>4572.54</v>
      </c>
    </row>
    <row r="50" spans="2:9" x14ac:dyDescent="0.25">
      <c r="B50" t="s">
        <v>275</v>
      </c>
      <c r="C50" t="s">
        <v>276</v>
      </c>
      <c r="D50" s="5">
        <v>0</v>
      </c>
      <c r="E50" s="5"/>
      <c r="F50" s="5">
        <v>39997.24</v>
      </c>
      <c r="G50" s="5">
        <v>17053.66</v>
      </c>
      <c r="H50" s="5">
        <v>3444.98</v>
      </c>
      <c r="I50" s="5"/>
    </row>
    <row r="51" spans="2:9" x14ac:dyDescent="0.25">
      <c r="B51" t="s">
        <v>277</v>
      </c>
      <c r="C51" t="s">
        <v>278</v>
      </c>
      <c r="D51" s="5">
        <v>3779.1</v>
      </c>
      <c r="E51" s="5">
        <v>4626.74</v>
      </c>
      <c r="F51" s="5">
        <v>8730</v>
      </c>
      <c r="G51" s="5">
        <v>10676.4</v>
      </c>
      <c r="H51" s="5">
        <v>4956.7</v>
      </c>
      <c r="I51" s="5">
        <v>7182.01</v>
      </c>
    </row>
    <row r="52" spans="2:9" x14ac:dyDescent="0.25">
      <c r="B52" t="s">
        <v>279</v>
      </c>
      <c r="C52" t="s">
        <v>280</v>
      </c>
      <c r="D52" s="5">
        <v>-199268.25</v>
      </c>
      <c r="E52" s="5">
        <v>5972.21</v>
      </c>
      <c r="F52" s="5">
        <v>-319.40000000000003</v>
      </c>
      <c r="G52" s="5">
        <v>875.69</v>
      </c>
      <c r="H52" s="5">
        <v>-38.49</v>
      </c>
      <c r="I52" s="5">
        <v>-0.55000000000000004</v>
      </c>
    </row>
    <row r="53" spans="2:9" x14ac:dyDescent="0.25">
      <c r="B53" t="s">
        <v>281</v>
      </c>
      <c r="C53" t="s">
        <v>282</v>
      </c>
      <c r="D53" s="5">
        <v>27991.64</v>
      </c>
      <c r="E53" s="5">
        <v>13380.66</v>
      </c>
      <c r="F53" s="5">
        <v>21080.69</v>
      </c>
      <c r="G53" s="5">
        <v>22335.32</v>
      </c>
      <c r="H53" s="5">
        <v>5196.62</v>
      </c>
      <c r="I53" s="5">
        <v>5293.13</v>
      </c>
    </row>
    <row r="54" spans="2:9" x14ac:dyDescent="0.25">
      <c r="B54" t="s">
        <v>283</v>
      </c>
      <c r="C54" t="s">
        <v>284</v>
      </c>
      <c r="D54" s="5">
        <v>0</v>
      </c>
      <c r="E54" s="5"/>
      <c r="F54" s="5">
        <v>1138.3800000000001</v>
      </c>
      <c r="G54" s="5">
        <v>306.56</v>
      </c>
      <c r="H54" s="5">
        <v>225.22</v>
      </c>
      <c r="I54" s="5">
        <v>86.5</v>
      </c>
    </row>
    <row r="55" spans="2:9" x14ac:dyDescent="0.25">
      <c r="B55" t="s">
        <v>285</v>
      </c>
      <c r="C55" t="s">
        <v>286</v>
      </c>
      <c r="D55" s="5">
        <v>0</v>
      </c>
      <c r="E55" s="5"/>
      <c r="F55" s="5">
        <v>-6567.99</v>
      </c>
      <c r="G55" s="5">
        <v>-1402.28</v>
      </c>
      <c r="H55" s="5">
        <v>-134.06</v>
      </c>
      <c r="I55" s="5">
        <v>7984.81</v>
      </c>
    </row>
    <row r="56" spans="2:9" x14ac:dyDescent="0.25">
      <c r="B56" t="s">
        <v>287</v>
      </c>
      <c r="C56" t="s">
        <v>288</v>
      </c>
      <c r="D56" s="5">
        <v>0</v>
      </c>
      <c r="E56" s="5"/>
      <c r="F56" s="5"/>
      <c r="G56" s="5"/>
      <c r="H56" s="5">
        <v>4427.2</v>
      </c>
      <c r="I56" s="5">
        <v>1215.25</v>
      </c>
    </row>
    <row r="57" spans="2:9" x14ac:dyDescent="0.25">
      <c r="B57" t="s">
        <v>289</v>
      </c>
      <c r="C57" t="s">
        <v>290</v>
      </c>
      <c r="D57" s="5">
        <f>456826.05+53</f>
        <v>456879.05</v>
      </c>
      <c r="E57" s="5">
        <f>37718.1+25</f>
        <v>37743.1</v>
      </c>
      <c r="F57" s="5"/>
      <c r="G57" s="5">
        <v>-1770.82</v>
      </c>
      <c r="H57" s="5"/>
      <c r="I57" s="5"/>
    </row>
    <row r="58" spans="2:9" x14ac:dyDescent="0.25">
      <c r="B58" t="s">
        <v>291</v>
      </c>
      <c r="C58" t="s">
        <v>256</v>
      </c>
      <c r="D58" s="5"/>
      <c r="E58" s="5"/>
      <c r="F58" s="5"/>
      <c r="G58" s="5"/>
      <c r="H58" s="5"/>
      <c r="I58" s="5">
        <v>1424.13</v>
      </c>
    </row>
    <row r="59" spans="2:9" x14ac:dyDescent="0.25">
      <c r="C59" t="s">
        <v>292</v>
      </c>
      <c r="D59" s="5"/>
      <c r="E59" s="5"/>
      <c r="F59" s="5"/>
      <c r="G59" s="5"/>
      <c r="H59" s="5"/>
      <c r="I59" s="5">
        <v>1547.03</v>
      </c>
    </row>
    <row r="60" spans="2:9" x14ac:dyDescent="0.25">
      <c r="C60" t="s">
        <v>257</v>
      </c>
      <c r="D60" s="5"/>
      <c r="E60" s="5"/>
      <c r="F60" s="5"/>
      <c r="G60" s="5"/>
      <c r="H60" s="5"/>
      <c r="I60" s="5">
        <v>1966.45</v>
      </c>
    </row>
    <row r="61" spans="2:9" x14ac:dyDescent="0.25">
      <c r="C61" t="s">
        <v>293</v>
      </c>
      <c r="D61" s="5">
        <v>-7.62</v>
      </c>
      <c r="E61" s="5"/>
      <c r="F61" s="5">
        <v>37.71</v>
      </c>
      <c r="G61" s="5"/>
      <c r="H61" s="5"/>
      <c r="I61" s="5">
        <v>-7621.33</v>
      </c>
    </row>
    <row r="62" spans="2:9" x14ac:dyDescent="0.25">
      <c r="B62" t="s">
        <v>294</v>
      </c>
      <c r="C62" t="s">
        <v>295</v>
      </c>
      <c r="D62" s="5">
        <v>0</v>
      </c>
      <c r="E62" s="5"/>
      <c r="F62" s="5"/>
      <c r="G62" s="5"/>
      <c r="H62" s="5">
        <v>-2604.62</v>
      </c>
      <c r="I62" s="5">
        <v>83.63</v>
      </c>
    </row>
    <row r="63" spans="2:9" x14ac:dyDescent="0.25">
      <c r="B63" t="s">
        <v>296</v>
      </c>
      <c r="C63" t="s">
        <v>297</v>
      </c>
      <c r="D63" s="5"/>
      <c r="E63" s="5"/>
      <c r="F63" s="5"/>
      <c r="G63" s="5">
        <v>-3730.7400000000002</v>
      </c>
      <c r="H63" s="5"/>
      <c r="I63" s="5"/>
    </row>
    <row r="64" spans="2:9" x14ac:dyDescent="0.25">
      <c r="B64" t="s">
        <v>298</v>
      </c>
      <c r="C64" t="s">
        <v>299</v>
      </c>
      <c r="D64" s="5">
        <v>0</v>
      </c>
      <c r="E64" s="5"/>
      <c r="F64" s="5"/>
      <c r="G64" s="5">
        <v>49.78</v>
      </c>
      <c r="H64" s="5"/>
      <c r="I64" s="5"/>
    </row>
    <row r="65" spans="2:9" x14ac:dyDescent="0.25">
      <c r="B65" t="s">
        <v>300</v>
      </c>
      <c r="C65" t="s">
        <v>301</v>
      </c>
      <c r="D65" s="5">
        <v>5426.27</v>
      </c>
      <c r="E65" s="5">
        <v>2757.2200000000003</v>
      </c>
      <c r="F65" s="5">
        <v>13982.87</v>
      </c>
      <c r="G65" s="5">
        <v>28595.360000000001</v>
      </c>
      <c r="H65" s="5">
        <v>3315.75</v>
      </c>
      <c r="I65" s="5">
        <v>-757.44</v>
      </c>
    </row>
    <row r="66" spans="2:9" x14ac:dyDescent="0.25">
      <c r="B66" t="s">
        <v>302</v>
      </c>
      <c r="C66" t="s">
        <v>303</v>
      </c>
      <c r="D66" s="5">
        <v>0</v>
      </c>
      <c r="E66" s="5"/>
      <c r="F66" s="5"/>
      <c r="G66" s="5"/>
      <c r="H66" s="5">
        <v>-5235.68</v>
      </c>
      <c r="I66" s="5">
        <v>-21.72</v>
      </c>
    </row>
    <row r="67" spans="2:9" x14ac:dyDescent="0.25">
      <c r="B67" t="s">
        <v>304</v>
      </c>
      <c r="C67" t="s">
        <v>305</v>
      </c>
      <c r="D67" s="5">
        <v>20.100000000000001</v>
      </c>
      <c r="E67" s="5"/>
      <c r="F67" s="5"/>
      <c r="G67" s="5"/>
      <c r="H67" s="5"/>
      <c r="I67" s="5"/>
    </row>
    <row r="68" spans="2:9" x14ac:dyDescent="0.25">
      <c r="B68" t="s">
        <v>306</v>
      </c>
      <c r="C68" t="s">
        <v>307</v>
      </c>
      <c r="D68" s="5">
        <v>56178.64</v>
      </c>
      <c r="E68" s="5">
        <v>41189.82</v>
      </c>
      <c r="F68" s="5">
        <v>39398.120000000003</v>
      </c>
      <c r="G68" s="5">
        <v>33093.340000000004</v>
      </c>
      <c r="H68" s="5">
        <v>29185.03</v>
      </c>
      <c r="I68" s="5">
        <v>8007.85</v>
      </c>
    </row>
    <row r="69" spans="2:9" x14ac:dyDescent="0.25">
      <c r="B69" t="s">
        <v>308</v>
      </c>
      <c r="C69" t="s">
        <v>309</v>
      </c>
      <c r="D69" s="5">
        <v>0</v>
      </c>
      <c r="E69" s="5">
        <v>8184.27</v>
      </c>
      <c r="F69" s="5"/>
      <c r="G69" s="5">
        <v>-14226.42</v>
      </c>
      <c r="H69" s="5">
        <v>2615.0300000000002</v>
      </c>
      <c r="I69" s="5">
        <v>12444.75</v>
      </c>
    </row>
    <row r="70" spans="2:9" x14ac:dyDescent="0.25">
      <c r="B70" t="s">
        <v>310</v>
      </c>
      <c r="C70" t="s">
        <v>311</v>
      </c>
      <c r="D70" s="5">
        <v>1827.64</v>
      </c>
      <c r="E70" s="5">
        <v>1420.73</v>
      </c>
      <c r="F70" s="5">
        <v>3345.62</v>
      </c>
      <c r="G70" s="5">
        <v>3726.48</v>
      </c>
      <c r="H70" s="5">
        <v>3022.34</v>
      </c>
      <c r="I70" s="5">
        <v>2702.51</v>
      </c>
    </row>
    <row r="71" spans="2:9" x14ac:dyDescent="0.25">
      <c r="B71" t="s">
        <v>312</v>
      </c>
      <c r="C71" t="s">
        <v>313</v>
      </c>
      <c r="D71" s="5">
        <v>32201.54</v>
      </c>
      <c r="E71" s="5">
        <v>-5410.49</v>
      </c>
      <c r="F71" s="5">
        <v>331.40000000000003</v>
      </c>
      <c r="G71" s="5">
        <v>19558.5</v>
      </c>
      <c r="H71" s="5">
        <v>-9969.61</v>
      </c>
      <c r="I71" s="5">
        <v>7119.32</v>
      </c>
    </row>
    <row r="72" spans="2:9" x14ac:dyDescent="0.25">
      <c r="B72" t="s">
        <v>314</v>
      </c>
      <c r="C72" t="s">
        <v>315</v>
      </c>
      <c r="D72" s="5">
        <v>12641.09</v>
      </c>
      <c r="E72" s="5">
        <v>7232.1</v>
      </c>
      <c r="F72" s="5">
        <v>26897.37</v>
      </c>
      <c r="G72" s="5">
        <v>18210.12</v>
      </c>
      <c r="H72" s="5">
        <v>25596.98</v>
      </c>
      <c r="I72" s="5">
        <v>18971.28</v>
      </c>
    </row>
    <row r="73" spans="2:9" x14ac:dyDescent="0.25">
      <c r="B73" t="s">
        <v>316</v>
      </c>
      <c r="C73" t="s">
        <v>317</v>
      </c>
      <c r="D73" s="5">
        <v>3451.1800000000003</v>
      </c>
      <c r="E73" s="5">
        <v>-97.240000000000009</v>
      </c>
      <c r="F73" s="5">
        <v>6768.24</v>
      </c>
      <c r="G73" s="5">
        <v>-4544.1000000000004</v>
      </c>
      <c r="H73" s="5">
        <v>1740.64</v>
      </c>
      <c r="I73" s="5">
        <v>4722.17</v>
      </c>
    </row>
    <row r="74" spans="2:9" x14ac:dyDescent="0.25">
      <c r="B74" t="s">
        <v>318</v>
      </c>
      <c r="C74" t="s">
        <v>319</v>
      </c>
      <c r="D74" s="5">
        <v>26.25</v>
      </c>
      <c r="E74" s="5"/>
      <c r="F74" s="5"/>
      <c r="G74" s="5"/>
      <c r="H74" s="5"/>
      <c r="I74" s="5"/>
    </row>
    <row r="75" spans="2:9" x14ac:dyDescent="0.25">
      <c r="B75" t="s">
        <v>320</v>
      </c>
      <c r="C75" t="s">
        <v>321</v>
      </c>
      <c r="D75" s="5">
        <v>0</v>
      </c>
      <c r="E75" s="5"/>
      <c r="F75" s="5"/>
      <c r="G75" s="5"/>
      <c r="H75" s="5"/>
      <c r="I75" s="5">
        <v>3603.08</v>
      </c>
    </row>
    <row r="76" spans="2:9" x14ac:dyDescent="0.25">
      <c r="B76" t="s">
        <v>322</v>
      </c>
      <c r="C76" t="s">
        <v>323</v>
      </c>
      <c r="D76" s="5">
        <v>0</v>
      </c>
      <c r="E76" s="5">
        <v>13.81</v>
      </c>
      <c r="F76" s="5">
        <v>2.75</v>
      </c>
      <c r="G76" s="5">
        <v>798.35</v>
      </c>
      <c r="H76" s="5">
        <v>126.25</v>
      </c>
      <c r="I76" s="5">
        <v>1579.75</v>
      </c>
    </row>
    <row r="77" spans="2:9" x14ac:dyDescent="0.25">
      <c r="B77" t="s">
        <v>324</v>
      </c>
      <c r="C77" t="s">
        <v>325</v>
      </c>
      <c r="D77" s="5">
        <v>1348.91</v>
      </c>
      <c r="E77" s="5">
        <v>50.410000000000004</v>
      </c>
      <c r="F77" s="5">
        <v>611.59</v>
      </c>
      <c r="G77" s="5">
        <v>2227.25</v>
      </c>
      <c r="H77" s="5">
        <v>14378.03</v>
      </c>
      <c r="I77" s="5">
        <v>3838.05</v>
      </c>
    </row>
    <row r="78" spans="2:9" x14ac:dyDescent="0.25">
      <c r="B78" t="s">
        <v>326</v>
      </c>
      <c r="C78" t="s">
        <v>327</v>
      </c>
      <c r="D78" s="5">
        <v>100.17</v>
      </c>
      <c r="E78" s="5">
        <v>188.28</v>
      </c>
      <c r="F78" s="5">
        <v>672.27</v>
      </c>
      <c r="G78" s="5">
        <v>104.18</v>
      </c>
      <c r="H78" s="5">
        <v>229.6</v>
      </c>
      <c r="I78" s="5">
        <v>427.7</v>
      </c>
    </row>
    <row r="79" spans="2:9" x14ac:dyDescent="0.25">
      <c r="B79" t="s">
        <v>328</v>
      </c>
      <c r="C79" t="s">
        <v>329</v>
      </c>
      <c r="D79" s="5">
        <v>29004.95</v>
      </c>
      <c r="E79" s="5">
        <v>2680.93</v>
      </c>
      <c r="F79" s="5">
        <v>7649.51</v>
      </c>
      <c r="G79" s="5">
        <v>13975.99</v>
      </c>
      <c r="H79" s="5">
        <v>11863.23</v>
      </c>
      <c r="I79" s="5">
        <v>11308.87</v>
      </c>
    </row>
    <row r="80" spans="2:9" x14ac:dyDescent="0.25">
      <c r="B80" t="s">
        <v>330</v>
      </c>
      <c r="C80" t="s">
        <v>331</v>
      </c>
      <c r="D80" s="5">
        <v>88.54</v>
      </c>
      <c r="E80" s="5">
        <v>311.83</v>
      </c>
      <c r="F80" s="5">
        <v>274.90000000000003</v>
      </c>
      <c r="G80" s="5"/>
      <c r="H80" s="5">
        <v>0.81</v>
      </c>
      <c r="I80" s="5"/>
    </row>
    <row r="81" spans="2:9" x14ac:dyDescent="0.25">
      <c r="B81" t="s">
        <v>332</v>
      </c>
      <c r="C81" t="s">
        <v>333</v>
      </c>
      <c r="D81" s="5">
        <v>0</v>
      </c>
      <c r="E81" s="5"/>
      <c r="F81" s="5"/>
      <c r="G81" s="5"/>
      <c r="H81" s="5">
        <v>-1.8800000000000001</v>
      </c>
      <c r="I81" s="5">
        <v>62.85</v>
      </c>
    </row>
    <row r="82" spans="2:9" x14ac:dyDescent="0.25">
      <c r="B82" t="s">
        <v>334</v>
      </c>
      <c r="C82" t="s">
        <v>335</v>
      </c>
      <c r="D82" s="5"/>
      <c r="E82" s="5"/>
      <c r="F82" s="5"/>
      <c r="G82" s="5"/>
      <c r="H82" s="5"/>
      <c r="I82" s="5">
        <v>254.04</v>
      </c>
    </row>
    <row r="83" spans="2:9" x14ac:dyDescent="0.25">
      <c r="B83" t="s">
        <v>336</v>
      </c>
      <c r="C83" t="s">
        <v>337</v>
      </c>
      <c r="D83" s="5">
        <v>318.98</v>
      </c>
      <c r="E83" s="5">
        <v>381.08</v>
      </c>
      <c r="F83" s="5">
        <v>151.51</v>
      </c>
      <c r="G83" s="5">
        <v>1157.72</v>
      </c>
      <c r="H83" s="5">
        <v>857.99</v>
      </c>
      <c r="I83" s="5">
        <v>0.06</v>
      </c>
    </row>
    <row r="84" spans="2:9" x14ac:dyDescent="0.25">
      <c r="B84" t="s">
        <v>338</v>
      </c>
      <c r="C84" t="s">
        <v>339</v>
      </c>
      <c r="D84" s="5">
        <v>323.87</v>
      </c>
      <c r="E84" s="5">
        <v>42.43</v>
      </c>
      <c r="F84" s="5">
        <v>287.01</v>
      </c>
      <c r="G84" s="5">
        <v>61.83</v>
      </c>
      <c r="H84" s="5">
        <v>280.67</v>
      </c>
      <c r="I84" s="5">
        <v>84.2</v>
      </c>
    </row>
    <row r="85" spans="2:9" x14ac:dyDescent="0.25">
      <c r="B85" t="s">
        <v>340</v>
      </c>
      <c r="C85" t="s">
        <v>341</v>
      </c>
      <c r="D85" s="5"/>
      <c r="E85" s="5"/>
      <c r="F85" s="5"/>
      <c r="G85" s="5">
        <v>1742.39</v>
      </c>
      <c r="H85" s="5">
        <v>4754.47</v>
      </c>
      <c r="I85" s="5">
        <v>903.97</v>
      </c>
    </row>
    <row r="86" spans="2:9" x14ac:dyDescent="0.25">
      <c r="B86" t="s">
        <v>342</v>
      </c>
      <c r="C86" t="s">
        <v>343</v>
      </c>
      <c r="D86" s="5"/>
      <c r="E86" s="5"/>
      <c r="F86" s="5">
        <v>3171.26</v>
      </c>
      <c r="G86" s="5">
        <v>-4.09</v>
      </c>
      <c r="H86" s="5">
        <v>1364.1100000000001</v>
      </c>
      <c r="I86" s="5"/>
    </row>
    <row r="87" spans="2:9" x14ac:dyDescent="0.25">
      <c r="B87" t="s">
        <v>344</v>
      </c>
      <c r="C87" t="s">
        <v>345</v>
      </c>
      <c r="D87" s="5"/>
      <c r="E87" s="5"/>
      <c r="F87" s="5">
        <v>217.04</v>
      </c>
      <c r="G87" s="5">
        <v>901.61</v>
      </c>
      <c r="H87" s="5">
        <v>293.64</v>
      </c>
      <c r="I87" s="5">
        <v>-815.82</v>
      </c>
    </row>
    <row r="88" spans="2:9" x14ac:dyDescent="0.25">
      <c r="B88" t="s">
        <v>346</v>
      </c>
      <c r="C88" t="s">
        <v>347</v>
      </c>
      <c r="D88" s="5"/>
      <c r="E88" s="5"/>
      <c r="F88" s="5"/>
      <c r="G88" s="5"/>
      <c r="H88" s="5"/>
      <c r="I88" s="5">
        <v>49094.15</v>
      </c>
    </row>
    <row r="89" spans="2:9" x14ac:dyDescent="0.25">
      <c r="B89" t="s">
        <v>348</v>
      </c>
      <c r="C89" t="s">
        <v>349</v>
      </c>
      <c r="D89" s="5"/>
      <c r="E89" s="5">
        <v>4786.7</v>
      </c>
      <c r="F89" s="5"/>
      <c r="G89" s="5"/>
      <c r="H89" s="5"/>
      <c r="I89" s="5"/>
    </row>
    <row r="90" spans="2:9" x14ac:dyDescent="0.25">
      <c r="B90" t="s">
        <v>350</v>
      </c>
      <c r="C90" t="s">
        <v>351</v>
      </c>
      <c r="D90" s="5"/>
      <c r="E90" s="5"/>
      <c r="F90" s="5">
        <v>36496.5</v>
      </c>
      <c r="G90" s="5"/>
      <c r="H90" s="5"/>
      <c r="I90" s="5">
        <v>-5788.5</v>
      </c>
    </row>
    <row r="91" spans="2:9" x14ac:dyDescent="0.25">
      <c r="B91" t="s">
        <v>352</v>
      </c>
      <c r="C91" t="s">
        <v>353</v>
      </c>
      <c r="D91" s="5">
        <v>-393.51</v>
      </c>
      <c r="E91" s="5">
        <v>2218.11</v>
      </c>
      <c r="F91" s="5">
        <v>667.61</v>
      </c>
      <c r="G91" s="5">
        <v>-1450.27</v>
      </c>
      <c r="H91" s="5">
        <v>763.4</v>
      </c>
      <c r="I91" s="5">
        <v>5587.77</v>
      </c>
    </row>
    <row r="92" spans="2:9" x14ac:dyDescent="0.25">
      <c r="B92" t="s">
        <v>354</v>
      </c>
      <c r="C92" t="s">
        <v>355</v>
      </c>
      <c r="D92" s="5"/>
      <c r="E92" s="5"/>
      <c r="F92" s="5">
        <v>92569.08</v>
      </c>
      <c r="G92" s="5">
        <v>17977.98</v>
      </c>
      <c r="H92" s="5">
        <v>11351.64</v>
      </c>
      <c r="I92" s="5">
        <v>-13406.53</v>
      </c>
    </row>
    <row r="93" spans="2:9" x14ac:dyDescent="0.25">
      <c r="B93" t="s">
        <v>356</v>
      </c>
      <c r="C93" t="s">
        <v>357</v>
      </c>
      <c r="D93" s="5">
        <v>0</v>
      </c>
      <c r="E93" s="5"/>
      <c r="F93" s="5"/>
      <c r="G93" s="5"/>
      <c r="H93" s="5"/>
      <c r="I93" s="5">
        <v>5761.07</v>
      </c>
    </row>
    <row r="94" spans="2:9" x14ac:dyDescent="0.25">
      <c r="B94" t="s">
        <v>358</v>
      </c>
      <c r="C94" t="s">
        <v>359</v>
      </c>
      <c r="D94" s="5">
        <v>5440.74</v>
      </c>
      <c r="E94" s="5">
        <v>4.28</v>
      </c>
      <c r="F94" s="5">
        <v>-39.17</v>
      </c>
      <c r="G94" s="5"/>
      <c r="H94" s="5"/>
      <c r="I94" s="5"/>
    </row>
    <row r="95" spans="2:9" x14ac:dyDescent="0.25">
      <c r="B95" t="s">
        <v>360</v>
      </c>
      <c r="C95" t="s">
        <v>361</v>
      </c>
      <c r="D95" s="5">
        <v>0</v>
      </c>
      <c r="E95" s="5">
        <v>2515.52</v>
      </c>
      <c r="F95" s="5">
        <v>554.70000000000005</v>
      </c>
      <c r="G95" s="5">
        <v>25255.46</v>
      </c>
      <c r="H95" s="5"/>
      <c r="I95" s="5"/>
    </row>
    <row r="96" spans="2:9" x14ac:dyDescent="0.25">
      <c r="B96" t="s">
        <v>362</v>
      </c>
      <c r="C96" t="s">
        <v>363</v>
      </c>
      <c r="D96" s="5"/>
      <c r="E96" s="5"/>
      <c r="F96" s="5"/>
      <c r="G96" s="5"/>
      <c r="H96" s="5"/>
      <c r="I96" s="5">
        <v>2242.3200000000002</v>
      </c>
    </row>
    <row r="97" spans="2:9" x14ac:dyDescent="0.25">
      <c r="B97" t="s">
        <v>364</v>
      </c>
      <c r="C97" t="s">
        <v>365</v>
      </c>
      <c r="D97" s="5"/>
      <c r="E97" s="5"/>
      <c r="F97" s="5"/>
      <c r="G97" s="5"/>
      <c r="H97" s="5">
        <v>7747.2</v>
      </c>
      <c r="I97" s="5"/>
    </row>
    <row r="98" spans="2:9" x14ac:dyDescent="0.25">
      <c r="B98" t="s">
        <v>366</v>
      </c>
      <c r="C98" t="s">
        <v>367</v>
      </c>
      <c r="D98" s="5"/>
      <c r="E98" s="5"/>
      <c r="F98" s="5"/>
      <c r="G98" s="5"/>
      <c r="H98" s="5"/>
      <c r="I98" s="5">
        <v>2538.54</v>
      </c>
    </row>
    <row r="99" spans="2:9" x14ac:dyDescent="0.25">
      <c r="B99" t="s">
        <v>368</v>
      </c>
      <c r="C99" t="s">
        <v>369</v>
      </c>
      <c r="D99" s="5"/>
      <c r="E99" s="5"/>
      <c r="F99" s="5"/>
      <c r="G99" s="5"/>
      <c r="H99" s="5">
        <f>69690.86+58</f>
        <v>69748.86</v>
      </c>
      <c r="I99" s="5">
        <v>10834.65</v>
      </c>
    </row>
    <row r="100" spans="2:9" x14ac:dyDescent="0.25">
      <c r="B100" t="s">
        <v>370</v>
      </c>
      <c r="C100" t="s">
        <v>371</v>
      </c>
      <c r="D100" s="5"/>
      <c r="E100" s="5"/>
      <c r="F100" s="5"/>
      <c r="G100" s="5"/>
      <c r="H100" s="5">
        <v>29886.91</v>
      </c>
      <c r="I100" s="5">
        <v>1524.64</v>
      </c>
    </row>
    <row r="101" spans="2:9" x14ac:dyDescent="0.25">
      <c r="B101" t="s">
        <v>372</v>
      </c>
      <c r="C101" t="s">
        <v>373</v>
      </c>
      <c r="D101" s="5">
        <v>0</v>
      </c>
      <c r="E101" s="5">
        <v>11421.68</v>
      </c>
      <c r="F101" s="5">
        <v>16751.240000000002</v>
      </c>
      <c r="G101" s="5">
        <v>880.56000000000006</v>
      </c>
      <c r="H101" s="5">
        <v>5782.4400000000005</v>
      </c>
      <c r="I101" s="5">
        <v>456.89</v>
      </c>
    </row>
    <row r="102" spans="2:9" x14ac:dyDescent="0.25">
      <c r="B102" t="s">
        <v>374</v>
      </c>
      <c r="C102" t="s">
        <v>375</v>
      </c>
      <c r="D102" s="5"/>
      <c r="E102" s="5"/>
      <c r="F102" s="5"/>
      <c r="G102" s="5"/>
      <c r="H102" s="5"/>
      <c r="I102" s="5">
        <v>18746.939999999999</v>
      </c>
    </row>
    <row r="103" spans="2:9" x14ac:dyDescent="0.25">
      <c r="B103" t="s">
        <v>376</v>
      </c>
      <c r="C103" t="s">
        <v>377</v>
      </c>
      <c r="D103" s="5">
        <v>1919.9</v>
      </c>
      <c r="E103" s="5">
        <v>478.64</v>
      </c>
      <c r="F103" s="5">
        <v>507.47</v>
      </c>
      <c r="G103" s="5">
        <v>195.44</v>
      </c>
      <c r="H103" s="5">
        <v>41.88</v>
      </c>
      <c r="I103" s="5"/>
    </row>
    <row r="104" spans="2:9" x14ac:dyDescent="0.25">
      <c r="B104" t="s">
        <v>378</v>
      </c>
      <c r="C104" t="s">
        <v>379</v>
      </c>
      <c r="D104" s="5"/>
      <c r="E104" s="5"/>
      <c r="F104" s="5">
        <v>16765.82</v>
      </c>
      <c r="G104" s="5"/>
      <c r="H104" s="5">
        <v>1128.3</v>
      </c>
      <c r="I104" s="5">
        <v>105.14</v>
      </c>
    </row>
    <row r="105" spans="2:9" x14ac:dyDescent="0.25">
      <c r="B105" t="s">
        <v>380</v>
      </c>
      <c r="C105" t="s">
        <v>381</v>
      </c>
      <c r="D105" s="5">
        <v>347.6</v>
      </c>
      <c r="E105" s="5">
        <v>29.650000000000002</v>
      </c>
      <c r="F105" s="5">
        <v>6967.05</v>
      </c>
      <c r="G105" s="5"/>
      <c r="H105" s="5"/>
      <c r="I105" s="5"/>
    </row>
    <row r="106" spans="2:9" x14ac:dyDescent="0.25">
      <c r="B106" t="s">
        <v>382</v>
      </c>
      <c r="C106" t="s">
        <v>383</v>
      </c>
      <c r="D106" s="5">
        <v>1907.21</v>
      </c>
      <c r="E106" s="5">
        <v>415.28000000000003</v>
      </c>
      <c r="F106" s="5">
        <v>497.78000000000003</v>
      </c>
      <c r="G106" s="5">
        <v>402.67</v>
      </c>
      <c r="H106" s="5">
        <v>476.65000000000003</v>
      </c>
      <c r="I106" s="5">
        <v>129.81</v>
      </c>
    </row>
    <row r="107" spans="2:9" x14ac:dyDescent="0.25">
      <c r="B107" t="s">
        <v>384</v>
      </c>
      <c r="C107" t="s">
        <v>385</v>
      </c>
      <c r="D107" s="5"/>
      <c r="E107" s="5"/>
      <c r="F107" s="5"/>
      <c r="G107" s="5">
        <v>251.33</v>
      </c>
      <c r="H107" s="5">
        <v>308.27</v>
      </c>
      <c r="I107" s="5">
        <v>22.38</v>
      </c>
    </row>
    <row r="108" spans="2:9" x14ac:dyDescent="0.25">
      <c r="B108" t="s">
        <v>386</v>
      </c>
      <c r="C108" t="s">
        <v>387</v>
      </c>
      <c r="D108" s="5">
        <v>0</v>
      </c>
      <c r="E108" s="5">
        <v>-9345.82</v>
      </c>
      <c r="F108" s="5"/>
      <c r="G108" s="5"/>
      <c r="H108" s="5"/>
      <c r="I108" s="5"/>
    </row>
    <row r="109" spans="2:9" x14ac:dyDescent="0.25">
      <c r="B109" t="s">
        <v>388</v>
      </c>
      <c r="C109" t="s">
        <v>389</v>
      </c>
      <c r="D109" s="5"/>
      <c r="E109" s="5"/>
      <c r="F109" s="5">
        <v>593.26</v>
      </c>
      <c r="G109" s="5"/>
      <c r="H109" s="5"/>
      <c r="I109" s="5"/>
    </row>
    <row r="110" spans="2:9" x14ac:dyDescent="0.25">
      <c r="B110" t="s">
        <v>390</v>
      </c>
      <c r="C110" t="s">
        <v>391</v>
      </c>
      <c r="D110" s="5">
        <v>168.16</v>
      </c>
      <c r="E110" s="5">
        <v>6.28</v>
      </c>
      <c r="F110" s="5">
        <v>8.48</v>
      </c>
      <c r="G110" s="5"/>
      <c r="H110" s="5"/>
      <c r="I110" s="5"/>
    </row>
    <row r="111" spans="2:9" x14ac:dyDescent="0.25">
      <c r="B111" t="s">
        <v>392</v>
      </c>
      <c r="C111" t="s">
        <v>393</v>
      </c>
      <c r="D111" s="5">
        <v>232.15</v>
      </c>
      <c r="E111" s="5"/>
      <c r="F111" s="5"/>
      <c r="G111" s="5"/>
      <c r="H111" s="5"/>
      <c r="I111" s="5"/>
    </row>
    <row r="112" spans="2:9" x14ac:dyDescent="0.25">
      <c r="B112" t="s">
        <v>394</v>
      </c>
      <c r="C112" t="s">
        <v>395</v>
      </c>
      <c r="D112" s="5">
        <v>935.56000000000006</v>
      </c>
      <c r="E112" s="5">
        <v>371.83</v>
      </c>
      <c r="F112" s="5"/>
      <c r="G112" s="5"/>
      <c r="H112" s="5"/>
      <c r="I112" s="5"/>
    </row>
    <row r="113" spans="1:9" x14ac:dyDescent="0.25">
      <c r="B113" t="s">
        <v>396</v>
      </c>
      <c r="C113" t="s">
        <v>397</v>
      </c>
      <c r="D113" s="5">
        <v>452.03000000000003</v>
      </c>
      <c r="E113" s="5">
        <v>282.87</v>
      </c>
      <c r="F113" s="5">
        <v>2462.34</v>
      </c>
      <c r="G113" s="5">
        <v>444.89</v>
      </c>
      <c r="H113" s="5">
        <v>2309.3000000000002</v>
      </c>
      <c r="I113" s="5"/>
    </row>
    <row r="114" spans="1:9" x14ac:dyDescent="0.25">
      <c r="B114" t="s">
        <v>398</v>
      </c>
      <c r="C114" t="s">
        <v>399</v>
      </c>
      <c r="D114" s="5">
        <v>0</v>
      </c>
      <c r="E114" s="5"/>
      <c r="F114" s="5">
        <v>12.370000000000001</v>
      </c>
      <c r="G114" s="5">
        <v>21.400000000000002</v>
      </c>
      <c r="H114" s="5">
        <v>10.19</v>
      </c>
      <c r="I114" s="5"/>
    </row>
    <row r="115" spans="1:9" x14ac:dyDescent="0.25">
      <c r="B115" t="s">
        <v>400</v>
      </c>
      <c r="C115" t="s">
        <v>401</v>
      </c>
      <c r="D115" s="5">
        <v>0.03</v>
      </c>
      <c r="E115" s="5">
        <v>0.03</v>
      </c>
      <c r="F115" s="5">
        <v>-0.18</v>
      </c>
      <c r="G115" s="5">
        <v>0.04</v>
      </c>
      <c r="H115" s="5">
        <v>0</v>
      </c>
      <c r="I115" s="5"/>
    </row>
    <row r="116" spans="1:9" x14ac:dyDescent="0.25">
      <c r="B116" t="s">
        <v>402</v>
      </c>
      <c r="C116" t="s">
        <v>403</v>
      </c>
      <c r="D116" s="5">
        <v>0</v>
      </c>
      <c r="E116" s="5"/>
      <c r="F116" s="5"/>
      <c r="G116" s="5">
        <v>146.68</v>
      </c>
      <c r="H116" s="5">
        <v>125.71000000000001</v>
      </c>
      <c r="I116" s="5"/>
    </row>
    <row r="117" spans="1:9" x14ac:dyDescent="0.25">
      <c r="B117" t="s">
        <v>404</v>
      </c>
      <c r="C117" t="s">
        <v>405</v>
      </c>
      <c r="D117" s="5"/>
      <c r="E117" s="5"/>
      <c r="F117" s="5"/>
      <c r="G117" s="5"/>
      <c r="H117" s="5">
        <v>113.61</v>
      </c>
      <c r="I117" s="5">
        <v>61.46</v>
      </c>
    </row>
    <row r="118" spans="1:9" x14ac:dyDescent="0.25">
      <c r="B118" t="s">
        <v>406</v>
      </c>
      <c r="C118" t="s">
        <v>407</v>
      </c>
      <c r="D118" s="5">
        <v>0</v>
      </c>
      <c r="E118" s="5">
        <v>435.47</v>
      </c>
      <c r="F118" s="5">
        <v>474.35</v>
      </c>
      <c r="G118" s="5">
        <v>65.81</v>
      </c>
      <c r="H118" s="5">
        <v>63.32</v>
      </c>
      <c r="I118" s="5"/>
    </row>
    <row r="119" spans="1:9" x14ac:dyDescent="0.25">
      <c r="B119" t="s">
        <v>408</v>
      </c>
      <c r="C119" t="s">
        <v>409</v>
      </c>
      <c r="D119" s="5">
        <v>24.26</v>
      </c>
      <c r="E119" s="5"/>
      <c r="F119" s="5"/>
      <c r="G119" s="5"/>
      <c r="H119" s="5"/>
      <c r="I119" s="5"/>
    </row>
    <row r="120" spans="1:9" x14ac:dyDescent="0.25">
      <c r="B120" t="s">
        <v>410</v>
      </c>
      <c r="C120" t="s">
        <v>411</v>
      </c>
      <c r="D120" s="5">
        <v>259.58999999999997</v>
      </c>
      <c r="E120" s="5">
        <v>281.55</v>
      </c>
      <c r="F120" s="5">
        <v>248.39000000000001</v>
      </c>
      <c r="G120" s="5">
        <v>322.47000000000003</v>
      </c>
      <c r="H120" s="5">
        <v>19.990000000000002</v>
      </c>
      <c r="I120" s="5">
        <v>17.07</v>
      </c>
    </row>
    <row r="121" spans="1:9" x14ac:dyDescent="0.25">
      <c r="B121" t="s">
        <v>412</v>
      </c>
      <c r="C121" t="s">
        <v>413</v>
      </c>
      <c r="D121" s="5">
        <v>0</v>
      </c>
      <c r="E121" s="5"/>
      <c r="F121" s="5">
        <v>24.740000000000002</v>
      </c>
      <c r="G121" s="5">
        <v>42.84</v>
      </c>
      <c r="H121" s="5"/>
      <c r="I121" s="5"/>
    </row>
    <row r="122" spans="1:9" x14ac:dyDescent="0.25">
      <c r="B122" t="s">
        <v>414</v>
      </c>
      <c r="C122" t="s">
        <v>415</v>
      </c>
      <c r="D122" s="5">
        <v>0</v>
      </c>
      <c r="E122" s="5"/>
      <c r="F122" s="5">
        <v>45.25</v>
      </c>
      <c r="G122" s="5">
        <v>78.350000000000009</v>
      </c>
      <c r="H122" s="5">
        <v>294.8</v>
      </c>
      <c r="I122" s="5">
        <v>203.52</v>
      </c>
    </row>
    <row r="123" spans="1:9" x14ac:dyDescent="0.25">
      <c r="B123" t="s">
        <v>416</v>
      </c>
      <c r="C123" t="s">
        <v>417</v>
      </c>
      <c r="D123" s="5">
        <v>3860.75</v>
      </c>
      <c r="E123" s="5">
        <v>1733.81</v>
      </c>
      <c r="F123" s="5">
        <v>1900.8500000000001</v>
      </c>
      <c r="G123" s="5">
        <v>9708.02</v>
      </c>
      <c r="H123" s="5">
        <v>6406.17</v>
      </c>
      <c r="I123" s="5">
        <f>7867.13-135</f>
        <v>7732.13</v>
      </c>
    </row>
    <row r="124" spans="1:9" x14ac:dyDescent="0.25">
      <c r="B124" t="s">
        <v>418</v>
      </c>
      <c r="C124" t="s">
        <v>419</v>
      </c>
      <c r="D124" s="5">
        <v>32.15</v>
      </c>
      <c r="E124" s="5"/>
      <c r="F124" s="5"/>
      <c r="G124" s="5"/>
      <c r="H124" s="5"/>
      <c r="I124" s="5"/>
    </row>
    <row r="125" spans="1:9" x14ac:dyDescent="0.25">
      <c r="B125" t="s">
        <v>420</v>
      </c>
      <c r="C125" t="s">
        <v>421</v>
      </c>
      <c r="D125" s="5">
        <v>0</v>
      </c>
      <c r="E125" s="5"/>
      <c r="F125" s="5"/>
      <c r="G125" s="5">
        <v>142.63</v>
      </c>
      <c r="H125" s="5">
        <v>122.61</v>
      </c>
      <c r="I125" s="5">
        <v>108.57000000000001</v>
      </c>
    </row>
    <row r="126" spans="1:9" x14ac:dyDescent="0.25">
      <c r="B126" t="s">
        <v>422</v>
      </c>
      <c r="C126" t="s">
        <v>423</v>
      </c>
      <c r="D126" s="5">
        <v>0</v>
      </c>
      <c r="E126" s="5"/>
      <c r="F126" s="5">
        <v>-1514.19</v>
      </c>
      <c r="G126" s="5"/>
      <c r="H126" s="5"/>
      <c r="I126" s="5"/>
    </row>
    <row r="127" spans="1:9" s="1" customFormat="1" x14ac:dyDescent="0.25">
      <c r="A127" s="1" t="s">
        <v>424</v>
      </c>
      <c r="D127" s="11">
        <f>SUM(D34:D126)</f>
        <v>472761.88000000006</v>
      </c>
      <c r="E127" s="11">
        <f>SUM(E34:E126)</f>
        <v>139996.40999999992</v>
      </c>
      <c r="F127" s="11">
        <f t="shared" ref="F127:I127" si="1">SUM(F34:F126)</f>
        <v>350579.27999999997</v>
      </c>
      <c r="G127" s="11">
        <f t="shared" si="1"/>
        <v>221069.44</v>
      </c>
      <c r="H127" s="11">
        <f t="shared" si="1"/>
        <v>251422.24999999991</v>
      </c>
      <c r="I127" s="11">
        <f t="shared" si="1"/>
        <v>208734.13999999998</v>
      </c>
    </row>
    <row r="128" spans="1:9" x14ac:dyDescent="0.25">
      <c r="A128" t="s">
        <v>425</v>
      </c>
      <c r="B128" t="s">
        <v>249</v>
      </c>
      <c r="C128" t="s">
        <v>250</v>
      </c>
      <c r="D128" s="5"/>
      <c r="E128" s="5"/>
      <c r="F128" s="5">
        <v>372.26</v>
      </c>
      <c r="G128" s="5">
        <v>227.01</v>
      </c>
      <c r="H128" s="5">
        <v>153.08000000000001</v>
      </c>
      <c r="I128" s="5">
        <v>1489.8500000000001</v>
      </c>
    </row>
    <row r="129" spans="2:9" x14ac:dyDescent="0.25">
      <c r="B129" t="s">
        <v>251</v>
      </c>
      <c r="C129" t="s">
        <v>252</v>
      </c>
      <c r="D129" s="5">
        <v>4667.51</v>
      </c>
      <c r="E129" s="5">
        <v>3143.16</v>
      </c>
      <c r="F129" s="5"/>
      <c r="G129" s="5"/>
      <c r="H129" s="5"/>
      <c r="I129" s="5"/>
    </row>
    <row r="130" spans="2:9" x14ac:dyDescent="0.25">
      <c r="B130" t="s">
        <v>253</v>
      </c>
      <c r="C130" t="s">
        <v>254</v>
      </c>
      <c r="D130" s="5">
        <v>0</v>
      </c>
      <c r="E130" s="5"/>
      <c r="F130" s="5"/>
      <c r="G130" s="5"/>
      <c r="H130" s="5"/>
      <c r="I130" s="5">
        <v>-174064.64000000001</v>
      </c>
    </row>
    <row r="131" spans="2:9" x14ac:dyDescent="0.25">
      <c r="C131" t="s">
        <v>426</v>
      </c>
      <c r="D131" s="5"/>
      <c r="E131" s="5"/>
      <c r="F131" s="5"/>
      <c r="G131" s="5"/>
      <c r="H131" s="5"/>
      <c r="I131" s="5">
        <v>137289.82</v>
      </c>
    </row>
    <row r="132" spans="2:9" x14ac:dyDescent="0.25">
      <c r="C132" t="s">
        <v>427</v>
      </c>
      <c r="D132" s="5"/>
      <c r="E132" s="5"/>
      <c r="F132" s="5"/>
      <c r="G132" s="5"/>
      <c r="H132" s="5"/>
      <c r="I132" s="5">
        <v>11064.62</v>
      </c>
    </row>
    <row r="133" spans="2:9" x14ac:dyDescent="0.25">
      <c r="C133" t="s">
        <v>428</v>
      </c>
      <c r="D133" s="5"/>
      <c r="E133" s="5"/>
      <c r="F133" s="5"/>
      <c r="G133" s="5"/>
      <c r="H133" s="5"/>
      <c r="I133" s="5">
        <v>1093.6000000000001</v>
      </c>
    </row>
    <row r="134" spans="2:9" x14ac:dyDescent="0.25">
      <c r="B134" t="s">
        <v>259</v>
      </c>
      <c r="C134" t="s">
        <v>260</v>
      </c>
      <c r="D134" s="5">
        <v>0</v>
      </c>
      <c r="E134" s="5"/>
      <c r="F134" s="5"/>
      <c r="G134" s="5">
        <v>-589.91999999999996</v>
      </c>
      <c r="H134" s="5"/>
      <c r="I134" s="5">
        <v>-1585.72</v>
      </c>
    </row>
    <row r="135" spans="2:9" x14ac:dyDescent="0.25">
      <c r="B135" t="s">
        <v>261</v>
      </c>
      <c r="C135" t="s">
        <v>262</v>
      </c>
      <c r="D135" s="5">
        <v>632.05000000000007</v>
      </c>
      <c r="E135" s="5"/>
      <c r="F135" s="5">
        <v>-18.39</v>
      </c>
      <c r="G135" s="5"/>
      <c r="H135" s="5"/>
      <c r="I135" s="5">
        <v>-236.70000000000002</v>
      </c>
    </row>
    <row r="136" spans="2:9" x14ac:dyDescent="0.25">
      <c r="B136" t="s">
        <v>263</v>
      </c>
      <c r="C136" t="s">
        <v>264</v>
      </c>
      <c r="D136" s="5">
        <v>0</v>
      </c>
      <c r="E136" s="5"/>
      <c r="F136" s="5">
        <v>963.08</v>
      </c>
      <c r="G136" s="5"/>
      <c r="H136" s="5"/>
      <c r="I136" s="5">
        <v>-47543.96</v>
      </c>
    </row>
    <row r="137" spans="2:9" x14ac:dyDescent="0.25">
      <c r="C137" t="s">
        <v>427</v>
      </c>
      <c r="D137" s="5"/>
      <c r="E137" s="5"/>
      <c r="F137" s="5"/>
      <c r="G137" s="5"/>
      <c r="H137" s="5"/>
      <c r="I137" s="5">
        <v>2917.94</v>
      </c>
    </row>
    <row r="138" spans="2:9" x14ac:dyDescent="0.25">
      <c r="C138" t="s">
        <v>428</v>
      </c>
      <c r="D138" s="5"/>
      <c r="E138" s="5"/>
      <c r="F138" s="5"/>
      <c r="G138" s="5"/>
      <c r="H138" s="5"/>
      <c r="I138" s="5">
        <v>4799.8500000000004</v>
      </c>
    </row>
    <row r="139" spans="2:9" x14ac:dyDescent="0.25">
      <c r="C139" t="s">
        <v>429</v>
      </c>
      <c r="D139" s="5"/>
      <c r="E139" s="5"/>
      <c r="F139" s="5"/>
      <c r="G139" s="5"/>
      <c r="H139" s="5"/>
      <c r="I139" s="5">
        <v>32235.52</v>
      </c>
    </row>
    <row r="140" spans="2:9" x14ac:dyDescent="0.25">
      <c r="C140" t="s">
        <v>430</v>
      </c>
      <c r="D140" s="5"/>
      <c r="E140" s="5"/>
      <c r="F140" s="5"/>
      <c r="G140" s="5"/>
      <c r="H140" s="5"/>
      <c r="I140" s="5">
        <v>55560.950000000004</v>
      </c>
    </row>
    <row r="141" spans="2:9" x14ac:dyDescent="0.25">
      <c r="C141" t="s">
        <v>431</v>
      </c>
      <c r="D141" s="5"/>
      <c r="E141" s="5"/>
      <c r="F141" s="5"/>
      <c r="G141" s="5"/>
      <c r="H141" s="5"/>
      <c r="I141" s="5">
        <v>16265.460000000001</v>
      </c>
    </row>
    <row r="142" spans="2:9" x14ac:dyDescent="0.25">
      <c r="B142" t="s">
        <v>432</v>
      </c>
      <c r="C142" t="s">
        <v>426</v>
      </c>
      <c r="D142" s="5">
        <v>169.67000000000002</v>
      </c>
      <c r="E142" s="5"/>
      <c r="F142" s="5"/>
      <c r="G142" s="5"/>
      <c r="H142" s="5"/>
      <c r="I142" s="5"/>
    </row>
    <row r="143" spans="2:9" x14ac:dyDescent="0.25">
      <c r="C143" t="s">
        <v>427</v>
      </c>
      <c r="D143" s="5">
        <v>346.63</v>
      </c>
      <c r="E143" s="5"/>
      <c r="F143" s="5"/>
      <c r="G143" s="5"/>
      <c r="H143" s="5"/>
      <c r="I143" s="5"/>
    </row>
    <row r="144" spans="2:9" x14ac:dyDescent="0.25">
      <c r="C144" t="s">
        <v>428</v>
      </c>
      <c r="D144" s="5">
        <v>207.12</v>
      </c>
      <c r="E144" s="5"/>
      <c r="F144" s="5"/>
      <c r="G144" s="5"/>
      <c r="H144" s="5"/>
      <c r="I144" s="5"/>
    </row>
    <row r="145" spans="2:9" x14ac:dyDescent="0.25">
      <c r="C145" t="s">
        <v>433</v>
      </c>
      <c r="D145" s="5">
        <v>-255.70999999999998</v>
      </c>
      <c r="E145" s="5"/>
      <c r="F145" s="5"/>
      <c r="G145" s="5"/>
      <c r="H145" s="5"/>
      <c r="I145" s="5"/>
    </row>
    <row r="146" spans="2:9" x14ac:dyDescent="0.25">
      <c r="B146" t="s">
        <v>265</v>
      </c>
      <c r="C146" t="s">
        <v>266</v>
      </c>
      <c r="D146" s="5">
        <v>8581.43</v>
      </c>
      <c r="E146" s="5"/>
      <c r="F146" s="5"/>
      <c r="G146" s="5"/>
      <c r="H146" s="5"/>
      <c r="I146" s="5"/>
    </row>
    <row r="147" spans="2:9" x14ac:dyDescent="0.25">
      <c r="B147" t="s">
        <v>267</v>
      </c>
      <c r="C147" t="s">
        <v>268</v>
      </c>
      <c r="D147" s="5">
        <v>-380.68</v>
      </c>
      <c r="E147" s="5">
        <v>-93.13</v>
      </c>
      <c r="F147" s="5">
        <v>-38.72</v>
      </c>
      <c r="G147" s="5">
        <v>1407.6100000000001</v>
      </c>
      <c r="H147" s="5"/>
      <c r="I147" s="5"/>
    </row>
    <row r="148" spans="2:9" x14ac:dyDescent="0.25">
      <c r="B148" t="s">
        <v>269</v>
      </c>
      <c r="C148" t="s">
        <v>270</v>
      </c>
      <c r="D148" s="5">
        <v>106.9</v>
      </c>
      <c r="E148" s="5"/>
      <c r="F148" s="5"/>
      <c r="G148" s="5"/>
      <c r="H148" s="5"/>
      <c r="I148" s="5"/>
    </row>
    <row r="149" spans="2:9" x14ac:dyDescent="0.25">
      <c r="B149" t="s">
        <v>271</v>
      </c>
      <c r="C149" t="s">
        <v>272</v>
      </c>
      <c r="D149" s="5">
        <v>212.35</v>
      </c>
      <c r="E149" s="5">
        <v>4946.46</v>
      </c>
      <c r="F149" s="5">
        <v>1634.83</v>
      </c>
      <c r="G149" s="5">
        <v>1284.54</v>
      </c>
      <c r="H149" s="5">
        <v>150.91</v>
      </c>
      <c r="I149" s="5"/>
    </row>
    <row r="150" spans="2:9" x14ac:dyDescent="0.25">
      <c r="B150" t="s">
        <v>273</v>
      </c>
      <c r="C150" t="s">
        <v>274</v>
      </c>
      <c r="D150" s="5">
        <v>17673.53</v>
      </c>
      <c r="E150" s="5">
        <v>-1685.16</v>
      </c>
      <c r="F150" s="5">
        <v>5935.67</v>
      </c>
      <c r="G150" s="5">
        <v>15088.73</v>
      </c>
      <c r="H150" s="5">
        <v>16125.140000000001</v>
      </c>
      <c r="I150" s="5">
        <v>5092.75</v>
      </c>
    </row>
    <row r="151" spans="2:9" x14ac:dyDescent="0.25">
      <c r="B151" t="s">
        <v>434</v>
      </c>
      <c r="C151" t="s">
        <v>435</v>
      </c>
      <c r="D151" s="5">
        <v>-13288.19</v>
      </c>
      <c r="E151" s="5">
        <v>1728.73</v>
      </c>
      <c r="F151" s="5">
        <v>1848.69</v>
      </c>
      <c r="G151" s="5">
        <v>1127.72</v>
      </c>
      <c r="H151" s="5">
        <v>1482.96</v>
      </c>
      <c r="I151" s="5">
        <v>8568.34</v>
      </c>
    </row>
    <row r="152" spans="2:9" x14ac:dyDescent="0.25">
      <c r="B152" t="s">
        <v>277</v>
      </c>
      <c r="C152" t="s">
        <v>278</v>
      </c>
      <c r="D152" s="5">
        <v>5017.96</v>
      </c>
      <c r="E152" s="5">
        <v>3237.75</v>
      </c>
      <c r="F152" s="5">
        <v>5335.12</v>
      </c>
      <c r="G152" s="5">
        <v>5671.14</v>
      </c>
      <c r="H152" s="5">
        <v>2297.3000000000002</v>
      </c>
      <c r="I152" s="5">
        <v>3194.92</v>
      </c>
    </row>
    <row r="153" spans="2:9" x14ac:dyDescent="0.25">
      <c r="B153" t="s">
        <v>279</v>
      </c>
      <c r="C153" t="s">
        <v>280</v>
      </c>
      <c r="D153" s="5"/>
      <c r="E153" s="5"/>
      <c r="F153" s="5">
        <v>-1043.8800000000001</v>
      </c>
      <c r="G153" s="5">
        <v>2861.9900000000002</v>
      </c>
      <c r="H153" s="5">
        <v>-202.62</v>
      </c>
      <c r="I153" s="5">
        <v>-12.200000000000001</v>
      </c>
    </row>
    <row r="154" spans="2:9" x14ac:dyDescent="0.25">
      <c r="B154" t="s">
        <v>436</v>
      </c>
      <c r="C154" t="s">
        <v>437</v>
      </c>
      <c r="D154" s="5"/>
      <c r="E154" s="5"/>
      <c r="F154" s="5"/>
      <c r="G154" s="5"/>
      <c r="H154" s="5">
        <v>1963.8600000000001</v>
      </c>
      <c r="I154" s="5">
        <v>2757.43</v>
      </c>
    </row>
    <row r="155" spans="2:9" x14ac:dyDescent="0.25">
      <c r="B155" t="s">
        <v>281</v>
      </c>
      <c r="C155" t="s">
        <v>282</v>
      </c>
      <c r="D155" s="5">
        <v>16378.640000000001</v>
      </c>
      <c r="E155" s="5">
        <v>7829.38</v>
      </c>
      <c r="F155" s="5">
        <v>9936.15</v>
      </c>
      <c r="G155" s="5">
        <v>10527.5</v>
      </c>
      <c r="H155" s="5">
        <v>2271.04</v>
      </c>
      <c r="I155" s="5">
        <v>2313.21</v>
      </c>
    </row>
    <row r="156" spans="2:9" x14ac:dyDescent="0.25">
      <c r="B156" t="s">
        <v>283</v>
      </c>
      <c r="C156" t="s">
        <v>284</v>
      </c>
      <c r="D156" s="5">
        <v>0</v>
      </c>
      <c r="E156" s="5"/>
      <c r="F156" s="5">
        <v>2192.9700000000003</v>
      </c>
      <c r="G156" s="5">
        <v>590.57000000000005</v>
      </c>
      <c r="H156" s="5">
        <v>433.87</v>
      </c>
      <c r="I156" s="5">
        <v>166.64000000000001</v>
      </c>
    </row>
    <row r="157" spans="2:9" x14ac:dyDescent="0.25">
      <c r="B157" t="s">
        <v>285</v>
      </c>
      <c r="C157" t="s">
        <v>286</v>
      </c>
      <c r="D157" s="5">
        <v>0</v>
      </c>
      <c r="E157" s="5"/>
      <c r="F157" s="5">
        <v>-10493.2</v>
      </c>
      <c r="G157" s="5">
        <v>-2240.3200000000002</v>
      </c>
      <c r="H157" s="5">
        <v>-293.15000000000003</v>
      </c>
      <c r="I157" s="5">
        <v>17847.28</v>
      </c>
    </row>
    <row r="158" spans="2:9" x14ac:dyDescent="0.25">
      <c r="B158" t="s">
        <v>287</v>
      </c>
      <c r="C158" t="s">
        <v>288</v>
      </c>
      <c r="D158" s="5">
        <v>1051.53</v>
      </c>
      <c r="E158" s="5">
        <v>298.15000000000003</v>
      </c>
      <c r="F158" s="5">
        <v>5799.37</v>
      </c>
      <c r="G158" s="5">
        <v>13246.01</v>
      </c>
      <c r="H158" s="5">
        <v>10777.48</v>
      </c>
      <c r="I158" s="5">
        <v>3892.88</v>
      </c>
    </row>
    <row r="159" spans="2:9" x14ac:dyDescent="0.25">
      <c r="B159" t="s">
        <v>289</v>
      </c>
      <c r="C159" t="s">
        <v>290</v>
      </c>
      <c r="D159" s="5">
        <f>715681.29+225</f>
        <v>715906.29</v>
      </c>
      <c r="E159" s="5">
        <f>67346.23+102</f>
        <v>67448.23</v>
      </c>
      <c r="F159" s="5"/>
      <c r="G159" s="5">
        <v>-3161.82</v>
      </c>
      <c r="H159" s="5"/>
      <c r="I159" s="5"/>
    </row>
    <row r="160" spans="2:9" x14ac:dyDescent="0.25">
      <c r="B160" t="s">
        <v>291</v>
      </c>
      <c r="C160" t="s">
        <v>426</v>
      </c>
      <c r="D160" s="5"/>
      <c r="E160" s="5"/>
      <c r="F160" s="5"/>
      <c r="G160" s="5"/>
      <c r="H160" s="5"/>
      <c r="I160" s="5">
        <v>3.59</v>
      </c>
    </row>
    <row r="161" spans="2:9" x14ac:dyDescent="0.25">
      <c r="C161" t="s">
        <v>293</v>
      </c>
      <c r="D161" s="5">
        <v>-63.63</v>
      </c>
      <c r="E161" s="5"/>
      <c r="F161" s="5">
        <v>470.5</v>
      </c>
      <c r="G161" s="5"/>
      <c r="H161" s="5"/>
      <c r="I161" s="5">
        <v>-63820.35</v>
      </c>
    </row>
    <row r="162" spans="2:9" x14ac:dyDescent="0.25">
      <c r="B162" t="s">
        <v>294</v>
      </c>
      <c r="C162" t="s">
        <v>295</v>
      </c>
      <c r="D162" s="5">
        <v>0</v>
      </c>
      <c r="E162" s="5"/>
      <c r="F162" s="5"/>
      <c r="G162" s="5"/>
      <c r="H162" s="5">
        <v>-4223.0600000000004</v>
      </c>
      <c r="I162" s="5">
        <v>135.58000000000001</v>
      </c>
    </row>
    <row r="163" spans="2:9" x14ac:dyDescent="0.25">
      <c r="B163" t="s">
        <v>296</v>
      </c>
      <c r="C163" t="s">
        <v>297</v>
      </c>
      <c r="D163" s="5"/>
      <c r="E163" s="5"/>
      <c r="F163" s="5"/>
      <c r="G163" s="5">
        <v>-7324.28</v>
      </c>
      <c r="H163" s="5"/>
      <c r="I163" s="5"/>
    </row>
    <row r="164" spans="2:9" x14ac:dyDescent="0.25">
      <c r="B164" t="s">
        <v>298</v>
      </c>
      <c r="C164" t="s">
        <v>299</v>
      </c>
      <c r="D164" s="5">
        <v>0</v>
      </c>
      <c r="E164" s="5"/>
      <c r="F164" s="5"/>
      <c r="G164" s="5">
        <v>34.97</v>
      </c>
      <c r="H164" s="5"/>
      <c r="I164" s="5"/>
    </row>
    <row r="165" spans="2:9" x14ac:dyDescent="0.25">
      <c r="B165" t="s">
        <v>300</v>
      </c>
      <c r="C165" t="s">
        <v>301</v>
      </c>
      <c r="D165" s="5">
        <v>1803.49</v>
      </c>
      <c r="E165" s="5">
        <v>916.4</v>
      </c>
      <c r="F165" s="5">
        <v>4647.38</v>
      </c>
      <c r="G165" s="5">
        <v>9504.01</v>
      </c>
      <c r="H165" s="5">
        <v>1102.03</v>
      </c>
      <c r="I165" s="5">
        <v>-165.69</v>
      </c>
    </row>
    <row r="166" spans="2:9" x14ac:dyDescent="0.25">
      <c r="B166" t="s">
        <v>302</v>
      </c>
      <c r="C166" t="s">
        <v>303</v>
      </c>
      <c r="D166" s="5">
        <v>0</v>
      </c>
      <c r="E166" s="5"/>
      <c r="F166" s="5"/>
      <c r="G166" s="5"/>
      <c r="H166" s="5">
        <v>-8836.19</v>
      </c>
      <c r="I166" s="5">
        <v>-36.660000000000004</v>
      </c>
    </row>
    <row r="167" spans="2:9" x14ac:dyDescent="0.25">
      <c r="B167" t="s">
        <v>438</v>
      </c>
      <c r="C167" t="s">
        <v>439</v>
      </c>
      <c r="D167" s="5">
        <v>52446.98</v>
      </c>
      <c r="E167" s="5"/>
      <c r="F167" s="5"/>
      <c r="G167" s="5"/>
      <c r="H167" s="5"/>
      <c r="I167" s="5"/>
    </row>
    <row r="168" spans="2:9" x14ac:dyDescent="0.25">
      <c r="B168" t="s">
        <v>304</v>
      </c>
      <c r="C168" t="s">
        <v>305</v>
      </c>
      <c r="D168" s="5">
        <v>334.66</v>
      </c>
      <c r="E168" s="5"/>
      <c r="F168" s="5"/>
      <c r="G168" s="5"/>
      <c r="H168" s="5"/>
      <c r="I168" s="5"/>
    </row>
    <row r="169" spans="2:9" x14ac:dyDescent="0.25">
      <c r="B169" t="s">
        <v>440</v>
      </c>
      <c r="C169" t="s">
        <v>441</v>
      </c>
      <c r="D169" s="5">
        <v>0</v>
      </c>
      <c r="E169" s="5"/>
      <c r="F169" s="5">
        <v>69423.460000000006</v>
      </c>
      <c r="G169" s="5"/>
      <c r="H169" s="5"/>
      <c r="I169" s="5"/>
    </row>
    <row r="170" spans="2:9" x14ac:dyDescent="0.25">
      <c r="B170" t="s">
        <v>306</v>
      </c>
      <c r="C170" t="s">
        <v>307</v>
      </c>
      <c r="D170" s="5">
        <v>19213.05</v>
      </c>
      <c r="E170" s="5">
        <v>14086.9</v>
      </c>
      <c r="F170" s="5">
        <v>13451.61</v>
      </c>
      <c r="G170" s="5">
        <v>11298.98</v>
      </c>
      <c r="H170" s="5">
        <v>10566.380000000001</v>
      </c>
      <c r="I170" s="5">
        <v>3344.16</v>
      </c>
    </row>
    <row r="171" spans="2:9" x14ac:dyDescent="0.25">
      <c r="B171" t="s">
        <v>442</v>
      </c>
      <c r="C171" t="s">
        <v>443</v>
      </c>
      <c r="D171" s="5">
        <v>0</v>
      </c>
      <c r="E171" s="5"/>
      <c r="F171" s="5"/>
      <c r="G171" s="5"/>
      <c r="H171" s="5">
        <v>0.57000000000000006</v>
      </c>
      <c r="I171" s="5">
        <v>682.30000000000007</v>
      </c>
    </row>
    <row r="172" spans="2:9" x14ac:dyDescent="0.25">
      <c r="B172" t="s">
        <v>310</v>
      </c>
      <c r="C172" t="s">
        <v>311</v>
      </c>
      <c r="D172" s="5">
        <v>2387.44</v>
      </c>
      <c r="E172" s="5">
        <v>1726.28</v>
      </c>
      <c r="F172" s="5">
        <v>3625.42</v>
      </c>
      <c r="G172" s="5">
        <v>4515.59</v>
      </c>
      <c r="H172" s="5">
        <v>4137.16</v>
      </c>
      <c r="I172" s="5">
        <v>3613.9900000000002</v>
      </c>
    </row>
    <row r="173" spans="2:9" x14ac:dyDescent="0.25">
      <c r="B173" t="s">
        <v>444</v>
      </c>
      <c r="C173" t="s">
        <v>445</v>
      </c>
      <c r="D173" s="5">
        <v>98.17</v>
      </c>
      <c r="E173" s="5">
        <v>142.97</v>
      </c>
      <c r="F173" s="5">
        <v>60.4</v>
      </c>
      <c r="G173" s="5">
        <v>33.53</v>
      </c>
      <c r="H173" s="5">
        <v>143.44</v>
      </c>
      <c r="I173" s="5">
        <v>44.64</v>
      </c>
    </row>
    <row r="174" spans="2:9" x14ac:dyDescent="0.25">
      <c r="B174" t="s">
        <v>312</v>
      </c>
      <c r="C174" t="s">
        <v>313</v>
      </c>
      <c r="D174" s="5">
        <v>4559.68</v>
      </c>
      <c r="E174" s="5">
        <v>-711.86</v>
      </c>
      <c r="F174" s="5">
        <v>37.89</v>
      </c>
      <c r="G174" s="5">
        <v>2235.86</v>
      </c>
      <c r="H174" s="5">
        <v>-1721.79</v>
      </c>
      <c r="I174" s="5">
        <v>1157.6400000000001</v>
      </c>
    </row>
    <row r="175" spans="2:9" x14ac:dyDescent="0.25">
      <c r="B175" t="s">
        <v>446</v>
      </c>
      <c r="C175" t="s">
        <v>447</v>
      </c>
      <c r="D175" s="5">
        <v>90.460000000000008</v>
      </c>
      <c r="E175" s="5">
        <v>214.55</v>
      </c>
      <c r="F175" s="5">
        <v>-83.22</v>
      </c>
      <c r="G175" s="5">
        <v>48.27</v>
      </c>
      <c r="H175" s="5">
        <v>-2.71</v>
      </c>
      <c r="I175" s="5">
        <v>173.9</v>
      </c>
    </row>
    <row r="176" spans="2:9" x14ac:dyDescent="0.25">
      <c r="B176" t="s">
        <v>314</v>
      </c>
      <c r="C176" t="s">
        <v>315</v>
      </c>
      <c r="D176" s="5">
        <v>3611.02</v>
      </c>
      <c r="E176" s="5">
        <v>1974.1000000000001</v>
      </c>
      <c r="F176" s="5">
        <v>6696.42</v>
      </c>
      <c r="G176" s="5">
        <v>4351.8599999999997</v>
      </c>
      <c r="H176" s="5">
        <v>14309.130000000001</v>
      </c>
      <c r="I176" s="5">
        <v>11184.86</v>
      </c>
    </row>
    <row r="177" spans="2:9" x14ac:dyDescent="0.25">
      <c r="B177" t="s">
        <v>316</v>
      </c>
      <c r="C177" t="s">
        <v>317</v>
      </c>
      <c r="D177" s="5">
        <v>1610.89</v>
      </c>
      <c r="E177" s="5">
        <v>-45.39</v>
      </c>
      <c r="F177" s="5">
        <v>3159.17</v>
      </c>
      <c r="G177" s="5">
        <v>-2121.0300000000002</v>
      </c>
      <c r="H177" s="5">
        <v>733.27</v>
      </c>
      <c r="I177" s="5">
        <v>1927.71</v>
      </c>
    </row>
    <row r="178" spans="2:9" x14ac:dyDescent="0.25">
      <c r="B178" t="s">
        <v>318</v>
      </c>
      <c r="C178" t="s">
        <v>319</v>
      </c>
      <c r="D178" s="5">
        <v>95.28</v>
      </c>
      <c r="E178" s="5"/>
      <c r="F178" s="5"/>
      <c r="G178" s="5"/>
      <c r="H178" s="5"/>
      <c r="I178" s="5"/>
    </row>
    <row r="179" spans="2:9" x14ac:dyDescent="0.25">
      <c r="B179" t="s">
        <v>320</v>
      </c>
      <c r="C179" t="s">
        <v>321</v>
      </c>
      <c r="D179" s="5">
        <v>39.85</v>
      </c>
      <c r="E179" s="5">
        <v>123.95</v>
      </c>
      <c r="F179" s="5">
        <v>4476.03</v>
      </c>
      <c r="G179" s="5">
        <v>1469.3</v>
      </c>
      <c r="H179" s="5">
        <v>6380.57</v>
      </c>
      <c r="I179" s="5">
        <v>19072.8</v>
      </c>
    </row>
    <row r="180" spans="2:9" x14ac:dyDescent="0.25">
      <c r="B180" t="s">
        <v>322</v>
      </c>
      <c r="C180" t="s">
        <v>323</v>
      </c>
      <c r="D180" s="5">
        <v>0</v>
      </c>
      <c r="E180" s="5">
        <v>220.95000000000002</v>
      </c>
      <c r="F180" s="5">
        <v>44.02</v>
      </c>
      <c r="G180" s="5">
        <v>12770</v>
      </c>
      <c r="H180" s="5">
        <v>2019.25</v>
      </c>
      <c r="I180" s="5">
        <v>25268.61</v>
      </c>
    </row>
    <row r="181" spans="2:9" x14ac:dyDescent="0.25">
      <c r="B181" t="s">
        <v>324</v>
      </c>
      <c r="C181" t="s">
        <v>325</v>
      </c>
      <c r="D181" s="5">
        <v>1223.43</v>
      </c>
      <c r="E181" s="5">
        <v>41.24</v>
      </c>
      <c r="F181" s="5">
        <v>695.57</v>
      </c>
      <c r="G181" s="5">
        <v>2692.64</v>
      </c>
      <c r="H181" s="5">
        <v>22223.920000000002</v>
      </c>
      <c r="I181" s="5">
        <v>11050.92</v>
      </c>
    </row>
    <row r="182" spans="2:9" x14ac:dyDescent="0.25">
      <c r="B182" t="s">
        <v>326</v>
      </c>
      <c r="C182" t="s">
        <v>327</v>
      </c>
      <c r="D182" s="5">
        <v>22992.65</v>
      </c>
      <c r="E182" s="5">
        <v>43219.07</v>
      </c>
      <c r="F182" s="5">
        <v>43269.17</v>
      </c>
      <c r="G182" s="5">
        <v>6705.13</v>
      </c>
      <c r="H182" s="5">
        <v>14777.4</v>
      </c>
      <c r="I182" s="5">
        <v>13128.5</v>
      </c>
    </row>
    <row r="183" spans="2:9" x14ac:dyDescent="0.25">
      <c r="B183" t="s">
        <v>328</v>
      </c>
      <c r="C183" t="s">
        <v>329</v>
      </c>
      <c r="D183" s="5">
        <v>19792.39</v>
      </c>
      <c r="E183" s="5">
        <v>1903.8600000000001</v>
      </c>
      <c r="F183" s="5">
        <v>5522.66</v>
      </c>
      <c r="G183" s="5">
        <v>10090.15</v>
      </c>
      <c r="H183" s="5">
        <v>8146.14</v>
      </c>
      <c r="I183" s="5">
        <v>8208.73</v>
      </c>
    </row>
    <row r="184" spans="2:9" x14ac:dyDescent="0.25">
      <c r="B184" t="s">
        <v>330</v>
      </c>
      <c r="C184" t="s">
        <v>331</v>
      </c>
      <c r="D184" s="5">
        <v>124.25</v>
      </c>
      <c r="E184" s="5">
        <v>437.57</v>
      </c>
      <c r="F184" s="5">
        <v>385.75</v>
      </c>
      <c r="G184" s="5"/>
      <c r="H184" s="5">
        <v>1.17</v>
      </c>
      <c r="I184" s="5"/>
    </row>
    <row r="185" spans="2:9" x14ac:dyDescent="0.25">
      <c r="B185" t="s">
        <v>332</v>
      </c>
      <c r="C185" t="s">
        <v>333</v>
      </c>
      <c r="D185" s="5">
        <v>0</v>
      </c>
      <c r="E185" s="5">
        <v>853.1</v>
      </c>
      <c r="F185" s="5">
        <v>22.830000000000002</v>
      </c>
      <c r="G185" s="5"/>
      <c r="H185" s="5">
        <v>-4.84</v>
      </c>
      <c r="I185" s="5">
        <v>162.42000000000002</v>
      </c>
    </row>
    <row r="186" spans="2:9" x14ac:dyDescent="0.25">
      <c r="B186" t="s">
        <v>448</v>
      </c>
      <c r="C186" t="s">
        <v>449</v>
      </c>
      <c r="D186" s="5">
        <v>0</v>
      </c>
      <c r="E186" s="5"/>
      <c r="F186" s="5"/>
      <c r="G186" s="5"/>
      <c r="H186" s="5">
        <v>3310.96</v>
      </c>
      <c r="I186" s="5">
        <v>596.66</v>
      </c>
    </row>
    <row r="187" spans="2:9" x14ac:dyDescent="0.25">
      <c r="B187" t="s">
        <v>334</v>
      </c>
      <c r="C187" t="s">
        <v>335</v>
      </c>
      <c r="D187" s="5">
        <v>1442.6100000000001</v>
      </c>
      <c r="E187" s="5">
        <v>690.77</v>
      </c>
      <c r="F187" s="5">
        <v>691.79</v>
      </c>
      <c r="G187" s="5">
        <v>552.93000000000006</v>
      </c>
      <c r="H187" s="5">
        <v>272.94</v>
      </c>
      <c r="I187" s="5">
        <v>366.94</v>
      </c>
    </row>
    <row r="188" spans="2:9" x14ac:dyDescent="0.25">
      <c r="B188" t="s">
        <v>336</v>
      </c>
      <c r="C188" t="s">
        <v>337</v>
      </c>
      <c r="D188" s="5">
        <v>13001.34</v>
      </c>
      <c r="E188" s="5">
        <v>15532.86</v>
      </c>
      <c r="F188" s="5">
        <v>6176.01</v>
      </c>
      <c r="G188" s="5">
        <v>47188.85</v>
      </c>
      <c r="H188" s="5">
        <f>34971.69+40</f>
        <v>35011.69</v>
      </c>
      <c r="I188" s="5">
        <v>2.5300000000000002</v>
      </c>
    </row>
    <row r="189" spans="2:9" x14ac:dyDescent="0.25">
      <c r="B189" t="s">
        <v>450</v>
      </c>
      <c r="C189" t="s">
        <v>451</v>
      </c>
      <c r="D189" s="5">
        <v>318.36</v>
      </c>
      <c r="E189" s="5"/>
      <c r="F189" s="5"/>
      <c r="G189" s="5"/>
      <c r="H189" s="5"/>
      <c r="I189" s="5"/>
    </row>
    <row r="190" spans="2:9" x14ac:dyDescent="0.25">
      <c r="B190" t="s">
        <v>452</v>
      </c>
      <c r="C190" t="s">
        <v>453</v>
      </c>
      <c r="D190" s="5">
        <v>-0.21</v>
      </c>
      <c r="E190" s="5"/>
      <c r="F190" s="5"/>
      <c r="G190" s="5"/>
      <c r="H190" s="5"/>
      <c r="I190" s="5"/>
    </row>
    <row r="191" spans="2:9" x14ac:dyDescent="0.25">
      <c r="B191" t="s">
        <v>454</v>
      </c>
      <c r="C191" t="s">
        <v>455</v>
      </c>
      <c r="D191" s="5">
        <v>24818.59</v>
      </c>
      <c r="E191" s="5"/>
      <c r="F191" s="5">
        <v>813.38</v>
      </c>
      <c r="G191" s="5">
        <v>711.84</v>
      </c>
      <c r="H191" s="5"/>
      <c r="I191" s="5"/>
    </row>
    <row r="192" spans="2:9" x14ac:dyDescent="0.25">
      <c r="B192" t="s">
        <v>456</v>
      </c>
      <c r="C192" t="s">
        <v>457</v>
      </c>
      <c r="D192" s="5">
        <v>49023.48</v>
      </c>
      <c r="E192" s="5"/>
      <c r="F192" s="5">
        <v>1.03</v>
      </c>
      <c r="G192" s="5"/>
      <c r="H192" s="5">
        <v>258.86</v>
      </c>
      <c r="I192" s="5"/>
    </row>
    <row r="193" spans="2:9" x14ac:dyDescent="0.25">
      <c r="B193" t="s">
        <v>458</v>
      </c>
      <c r="C193" t="s">
        <v>459</v>
      </c>
      <c r="D193" s="5">
        <v>30958.02</v>
      </c>
      <c r="E193" s="5">
        <v>-75.320000000000007</v>
      </c>
      <c r="F193" s="5">
        <v>77.260000000000005</v>
      </c>
      <c r="G193" s="5">
        <v>1650.3</v>
      </c>
      <c r="H193" s="5"/>
      <c r="I193" s="5"/>
    </row>
    <row r="194" spans="2:9" x14ac:dyDescent="0.25">
      <c r="B194" t="s">
        <v>340</v>
      </c>
      <c r="C194" t="s">
        <v>341</v>
      </c>
      <c r="D194" s="5"/>
      <c r="E194" s="5"/>
      <c r="F194" s="5"/>
      <c r="G194" s="5">
        <v>5941.18</v>
      </c>
      <c r="H194" s="5">
        <v>4201.8900000000003</v>
      </c>
      <c r="I194" s="5">
        <v>799.27</v>
      </c>
    </row>
    <row r="195" spans="2:9" x14ac:dyDescent="0.25">
      <c r="B195" t="s">
        <v>460</v>
      </c>
      <c r="C195" t="s">
        <v>461</v>
      </c>
      <c r="D195" s="5">
        <v>55741.22</v>
      </c>
      <c r="E195" s="5"/>
      <c r="F195" s="5"/>
      <c r="G195" s="5"/>
      <c r="H195" s="5"/>
      <c r="I195" s="5"/>
    </row>
    <row r="196" spans="2:9" x14ac:dyDescent="0.25">
      <c r="B196" t="s">
        <v>342</v>
      </c>
      <c r="C196" t="s">
        <v>343</v>
      </c>
      <c r="D196" s="5"/>
      <c r="E196" s="5"/>
      <c r="F196" s="5">
        <v>7735.26</v>
      </c>
      <c r="G196" s="5">
        <v>-9.98</v>
      </c>
      <c r="H196" s="5"/>
      <c r="I196" s="5"/>
    </row>
    <row r="197" spans="2:9" x14ac:dyDescent="0.25">
      <c r="B197" t="s">
        <v>344</v>
      </c>
      <c r="C197" t="s">
        <v>345</v>
      </c>
      <c r="D197" s="5"/>
      <c r="E197" s="5"/>
      <c r="F197" s="5">
        <v>582.57000000000005</v>
      </c>
      <c r="G197" s="5">
        <v>2420.1</v>
      </c>
      <c r="H197" s="5">
        <v>788.19</v>
      </c>
      <c r="I197" s="5">
        <v>-1106.46</v>
      </c>
    </row>
    <row r="198" spans="2:9" x14ac:dyDescent="0.25">
      <c r="B198" t="s">
        <v>346</v>
      </c>
      <c r="C198" t="s">
        <v>347</v>
      </c>
      <c r="D198" s="5"/>
      <c r="E198" s="5"/>
      <c r="F198" s="5"/>
      <c r="G198" s="5"/>
      <c r="H198" s="5"/>
      <c r="I198" s="5">
        <v>71066.3</v>
      </c>
    </row>
    <row r="199" spans="2:9" x14ac:dyDescent="0.25">
      <c r="B199" t="s">
        <v>348</v>
      </c>
      <c r="C199" t="s">
        <v>349</v>
      </c>
      <c r="D199" s="5"/>
      <c r="E199" s="5">
        <v>5698.34</v>
      </c>
      <c r="F199" s="5"/>
      <c r="G199" s="5"/>
      <c r="H199" s="5"/>
      <c r="I199" s="5"/>
    </row>
    <row r="200" spans="2:9" x14ac:dyDescent="0.25">
      <c r="B200" t="s">
        <v>350</v>
      </c>
      <c r="C200" t="s">
        <v>351</v>
      </c>
      <c r="D200" s="5"/>
      <c r="E200" s="5"/>
      <c r="F200" s="5">
        <v>105563.87</v>
      </c>
      <c r="G200" s="5"/>
      <c r="H200" s="5"/>
      <c r="I200" s="5">
        <v>-19293.939999999999</v>
      </c>
    </row>
    <row r="201" spans="2:9" x14ac:dyDescent="0.25">
      <c r="B201" t="s">
        <v>352</v>
      </c>
      <c r="C201" t="s">
        <v>353</v>
      </c>
      <c r="D201" s="5">
        <v>-527.46</v>
      </c>
      <c r="E201" s="5">
        <v>2973.11</v>
      </c>
      <c r="F201" s="5">
        <v>894.87</v>
      </c>
      <c r="G201" s="5">
        <v>-1943.91</v>
      </c>
      <c r="H201" s="5">
        <v>1023.24</v>
      </c>
      <c r="I201" s="5">
        <v>7489.7300000000005</v>
      </c>
    </row>
    <row r="202" spans="2:9" x14ac:dyDescent="0.25">
      <c r="B202" t="s">
        <v>354</v>
      </c>
      <c r="C202" t="s">
        <v>355</v>
      </c>
      <c r="D202" s="5"/>
      <c r="E202" s="5"/>
      <c r="F202" s="5">
        <v>48566.270000000004</v>
      </c>
      <c r="G202" s="5">
        <v>9432.1200000000008</v>
      </c>
      <c r="H202" s="5">
        <v>5955.62</v>
      </c>
      <c r="I202" s="5">
        <v>-7033.71</v>
      </c>
    </row>
    <row r="203" spans="2:9" x14ac:dyDescent="0.25">
      <c r="B203" t="s">
        <v>356</v>
      </c>
      <c r="C203" t="s">
        <v>357</v>
      </c>
      <c r="D203" s="5">
        <v>0</v>
      </c>
      <c r="E203" s="5"/>
      <c r="F203" s="5"/>
      <c r="G203" s="5"/>
      <c r="H203" s="5"/>
      <c r="I203" s="5">
        <v>8024.3200000000006</v>
      </c>
    </row>
    <row r="204" spans="2:9" x14ac:dyDescent="0.25">
      <c r="B204" t="s">
        <v>358</v>
      </c>
      <c r="C204" t="s">
        <v>359</v>
      </c>
      <c r="D204" s="5">
        <v>3608.4500000000003</v>
      </c>
      <c r="E204" s="5">
        <v>2.84</v>
      </c>
      <c r="F204" s="5">
        <v>-25.98</v>
      </c>
      <c r="G204" s="5"/>
      <c r="H204" s="5"/>
      <c r="I204" s="5"/>
    </row>
    <row r="205" spans="2:9" x14ac:dyDescent="0.25">
      <c r="B205" t="s">
        <v>360</v>
      </c>
      <c r="C205" t="s">
        <v>361</v>
      </c>
      <c r="D205" s="5">
        <v>0</v>
      </c>
      <c r="E205" s="5">
        <v>3989.63</v>
      </c>
      <c r="F205" s="5">
        <v>879.75</v>
      </c>
      <c r="G205" s="5"/>
      <c r="H205" s="5"/>
      <c r="I205" s="5"/>
    </row>
    <row r="206" spans="2:9" x14ac:dyDescent="0.25">
      <c r="B206" t="s">
        <v>362</v>
      </c>
      <c r="C206" t="s">
        <v>363</v>
      </c>
      <c r="D206" s="5"/>
      <c r="E206" s="5"/>
      <c r="F206" s="5"/>
      <c r="G206" s="5"/>
      <c r="H206" s="5"/>
      <c r="I206" s="5">
        <v>60007.39</v>
      </c>
    </row>
    <row r="207" spans="2:9" x14ac:dyDescent="0.25">
      <c r="B207" t="s">
        <v>364</v>
      </c>
      <c r="C207" t="s">
        <v>365</v>
      </c>
      <c r="D207" s="5"/>
      <c r="E207" s="5"/>
      <c r="F207" s="5"/>
      <c r="G207" s="5"/>
      <c r="H207" s="5">
        <v>39134.629999999997</v>
      </c>
      <c r="I207" s="5"/>
    </row>
    <row r="208" spans="2:9" x14ac:dyDescent="0.25">
      <c r="B208" t="s">
        <v>366</v>
      </c>
      <c r="C208" t="s">
        <v>367</v>
      </c>
      <c r="D208" s="5"/>
      <c r="E208" s="5"/>
      <c r="F208" s="5"/>
      <c r="G208" s="5"/>
      <c r="H208" s="5"/>
      <c r="I208" s="5">
        <v>57130.270000000004</v>
      </c>
    </row>
    <row r="209" spans="2:9" x14ac:dyDescent="0.25">
      <c r="B209" t="s">
        <v>368</v>
      </c>
      <c r="C209" t="s">
        <v>369</v>
      </c>
      <c r="D209" s="5"/>
      <c r="E209" s="5"/>
      <c r="F209" s="5"/>
      <c r="G209" s="5"/>
      <c r="H209" s="5">
        <v>125027.89</v>
      </c>
      <c r="I209" s="5">
        <v>19437.760000000002</v>
      </c>
    </row>
    <row r="210" spans="2:9" x14ac:dyDescent="0.25">
      <c r="B210" t="s">
        <v>462</v>
      </c>
      <c r="C210" t="s">
        <v>463</v>
      </c>
      <c r="D210" s="5"/>
      <c r="E210" s="5"/>
      <c r="F210" s="5"/>
      <c r="G210" s="5"/>
      <c r="H210" s="5"/>
      <c r="I210" s="5">
        <v>603.9</v>
      </c>
    </row>
    <row r="211" spans="2:9" x14ac:dyDescent="0.25">
      <c r="B211" t="s">
        <v>370</v>
      </c>
      <c r="C211" t="s">
        <v>371</v>
      </c>
      <c r="D211" s="5"/>
      <c r="E211" s="5"/>
      <c r="F211" s="5"/>
      <c r="G211" s="5"/>
      <c r="H211" s="5">
        <v>57111.39</v>
      </c>
      <c r="I211" s="5">
        <v>2913.4500000000003</v>
      </c>
    </row>
    <row r="212" spans="2:9" x14ac:dyDescent="0.25">
      <c r="B212" t="s">
        <v>464</v>
      </c>
      <c r="C212" t="s">
        <v>465</v>
      </c>
      <c r="D212" s="5"/>
      <c r="E212" s="5"/>
      <c r="F212" s="5"/>
      <c r="G212" s="5"/>
      <c r="H212" s="5"/>
      <c r="I212" s="5">
        <v>422.92</v>
      </c>
    </row>
    <row r="213" spans="2:9" x14ac:dyDescent="0.25">
      <c r="B213" t="s">
        <v>372</v>
      </c>
      <c r="C213" t="s">
        <v>373</v>
      </c>
      <c r="D213" s="5">
        <v>0</v>
      </c>
      <c r="E213" s="5">
        <v>23663.37</v>
      </c>
      <c r="F213" s="5">
        <v>34705.090000000004</v>
      </c>
      <c r="G213" s="5">
        <v>1824.3600000000001</v>
      </c>
      <c r="H213" s="5">
        <v>3893.15</v>
      </c>
      <c r="I213" s="5">
        <v>307.61</v>
      </c>
    </row>
    <row r="214" spans="2:9" x14ac:dyDescent="0.25">
      <c r="B214" t="s">
        <v>376</v>
      </c>
      <c r="C214" t="s">
        <v>377</v>
      </c>
      <c r="D214" s="5">
        <v>3144.46</v>
      </c>
      <c r="E214" s="5">
        <v>783.92000000000007</v>
      </c>
      <c r="F214" s="5">
        <v>831.15</v>
      </c>
      <c r="G214" s="5">
        <v>320.11</v>
      </c>
      <c r="H214" s="5">
        <v>68.600000000000009</v>
      </c>
      <c r="I214" s="5"/>
    </row>
    <row r="215" spans="2:9" x14ac:dyDescent="0.25">
      <c r="B215" t="s">
        <v>380</v>
      </c>
      <c r="C215" t="s">
        <v>381</v>
      </c>
      <c r="D215" s="5">
        <v>583.59</v>
      </c>
      <c r="E215" s="5">
        <v>49.79</v>
      </c>
      <c r="F215" s="5">
        <v>11697.1</v>
      </c>
      <c r="G215" s="5"/>
      <c r="H215" s="5"/>
      <c r="I215" s="5"/>
    </row>
    <row r="216" spans="2:9" x14ac:dyDescent="0.25">
      <c r="B216" t="s">
        <v>382</v>
      </c>
      <c r="C216" t="s">
        <v>383</v>
      </c>
      <c r="D216" s="5">
        <v>1707.46</v>
      </c>
      <c r="E216" s="5">
        <v>371.78000000000003</v>
      </c>
      <c r="F216" s="5">
        <v>445.66</v>
      </c>
      <c r="G216" s="5">
        <v>360.49</v>
      </c>
      <c r="H216" s="5">
        <v>426.73</v>
      </c>
      <c r="I216" s="5">
        <v>116.21000000000001</v>
      </c>
    </row>
    <row r="217" spans="2:9" x14ac:dyDescent="0.25">
      <c r="B217" t="s">
        <v>466</v>
      </c>
      <c r="C217" t="s">
        <v>467</v>
      </c>
      <c r="D217" s="5">
        <v>0</v>
      </c>
      <c r="E217" s="5"/>
      <c r="F217" s="5"/>
      <c r="G217" s="5">
        <v>0</v>
      </c>
      <c r="H217" s="5"/>
      <c r="I217" s="5"/>
    </row>
    <row r="218" spans="2:9" x14ac:dyDescent="0.25">
      <c r="B218" t="s">
        <v>384</v>
      </c>
      <c r="C218" t="s">
        <v>385</v>
      </c>
      <c r="D218" s="5"/>
      <c r="E218" s="5"/>
      <c r="F218" s="5"/>
      <c r="G218" s="5">
        <v>166.81</v>
      </c>
      <c r="H218" s="5">
        <v>204.6</v>
      </c>
      <c r="I218" s="5">
        <v>14.86</v>
      </c>
    </row>
    <row r="219" spans="2:9" x14ac:dyDescent="0.25">
      <c r="B219" t="s">
        <v>386</v>
      </c>
      <c r="C219" t="s">
        <v>387</v>
      </c>
      <c r="D219" s="5">
        <v>0</v>
      </c>
      <c r="E219" s="5">
        <v>-17146.62</v>
      </c>
      <c r="F219" s="5"/>
      <c r="G219" s="5"/>
      <c r="H219" s="5"/>
      <c r="I219" s="5"/>
    </row>
    <row r="220" spans="2:9" x14ac:dyDescent="0.25">
      <c r="B220" t="s">
        <v>388</v>
      </c>
      <c r="C220" t="s">
        <v>389</v>
      </c>
      <c r="D220" s="5"/>
      <c r="E220" s="5"/>
      <c r="F220" s="5">
        <v>261.54000000000002</v>
      </c>
      <c r="G220" s="5"/>
      <c r="H220" s="5"/>
      <c r="I220" s="5"/>
    </row>
    <row r="221" spans="2:9" x14ac:dyDescent="0.25">
      <c r="B221" t="s">
        <v>390</v>
      </c>
      <c r="C221" t="s">
        <v>391</v>
      </c>
      <c r="D221" s="5">
        <v>32118.010000000002</v>
      </c>
      <c r="E221" s="5">
        <v>1199.6500000000001</v>
      </c>
      <c r="F221" s="5">
        <v>1618.8600000000001</v>
      </c>
      <c r="G221" s="5"/>
      <c r="H221" s="5"/>
      <c r="I221" s="5"/>
    </row>
    <row r="222" spans="2:9" x14ac:dyDescent="0.25">
      <c r="B222" t="s">
        <v>392</v>
      </c>
      <c r="C222" t="s">
        <v>393</v>
      </c>
      <c r="D222" s="5">
        <v>103.60000000000001</v>
      </c>
      <c r="E222" s="5"/>
      <c r="F222" s="5"/>
      <c r="G222" s="5"/>
      <c r="H222" s="5"/>
      <c r="I222" s="5"/>
    </row>
    <row r="223" spans="2:9" x14ac:dyDescent="0.25">
      <c r="B223" t="s">
        <v>394</v>
      </c>
      <c r="C223" t="s">
        <v>395</v>
      </c>
      <c r="D223" s="5">
        <v>654.89</v>
      </c>
      <c r="E223" s="5">
        <v>260.27</v>
      </c>
      <c r="F223" s="5"/>
      <c r="G223" s="5"/>
      <c r="H223" s="5"/>
      <c r="I223" s="5"/>
    </row>
    <row r="224" spans="2:9" x14ac:dyDescent="0.25">
      <c r="B224" t="s">
        <v>468</v>
      </c>
      <c r="C224" t="s">
        <v>469</v>
      </c>
      <c r="D224" s="5"/>
      <c r="E224" s="5"/>
      <c r="F224" s="5"/>
      <c r="G224" s="5">
        <v>1329.2</v>
      </c>
      <c r="H224" s="5">
        <v>135104.04999999999</v>
      </c>
      <c r="I224" s="5">
        <f>156029.11-368</f>
        <v>155661.10999999999</v>
      </c>
    </row>
    <row r="225" spans="1:9" x14ac:dyDescent="0.25">
      <c r="B225" t="s">
        <v>396</v>
      </c>
      <c r="C225" t="s">
        <v>397</v>
      </c>
      <c r="D225" s="5">
        <v>316.41000000000003</v>
      </c>
      <c r="E225" s="5">
        <v>198</v>
      </c>
      <c r="F225" s="5">
        <v>1723.64</v>
      </c>
      <c r="G225" s="5">
        <v>311.42</v>
      </c>
      <c r="H225" s="5">
        <v>1616.51</v>
      </c>
      <c r="I225" s="5"/>
    </row>
    <row r="226" spans="1:9" x14ac:dyDescent="0.25">
      <c r="B226" t="s">
        <v>398</v>
      </c>
      <c r="C226" t="s">
        <v>399</v>
      </c>
      <c r="D226" s="5">
        <v>0</v>
      </c>
      <c r="E226" s="5"/>
      <c r="F226" s="5">
        <v>8.66</v>
      </c>
      <c r="G226" s="5">
        <v>14.99</v>
      </c>
      <c r="H226" s="5">
        <v>7.1400000000000006</v>
      </c>
      <c r="I226" s="5"/>
    </row>
    <row r="227" spans="1:9" x14ac:dyDescent="0.25">
      <c r="B227" t="s">
        <v>400</v>
      </c>
      <c r="C227" t="s">
        <v>401</v>
      </c>
      <c r="D227" s="5">
        <v>2393.09</v>
      </c>
      <c r="E227" s="5">
        <v>1690.8600000000001</v>
      </c>
      <c r="F227" s="5">
        <v>-13161.470000000001</v>
      </c>
      <c r="G227" s="5">
        <v>2725.13</v>
      </c>
      <c r="H227" s="5">
        <v>4.1500000000000004</v>
      </c>
      <c r="I227" s="5"/>
    </row>
    <row r="228" spans="1:9" x14ac:dyDescent="0.25">
      <c r="B228" t="s">
        <v>402</v>
      </c>
      <c r="C228" t="s">
        <v>403</v>
      </c>
      <c r="D228" s="5">
        <v>0</v>
      </c>
      <c r="E228" s="5"/>
      <c r="F228" s="5"/>
      <c r="G228" s="5">
        <v>102.68</v>
      </c>
      <c r="H228" s="5">
        <v>88</v>
      </c>
      <c r="I228" s="5"/>
    </row>
    <row r="229" spans="1:9" x14ac:dyDescent="0.25">
      <c r="B229" t="s">
        <v>404</v>
      </c>
      <c r="C229" t="s">
        <v>405</v>
      </c>
      <c r="D229" s="5"/>
      <c r="E229" s="5"/>
      <c r="F229" s="5"/>
      <c r="G229" s="5"/>
      <c r="H229" s="5">
        <v>79.53</v>
      </c>
      <c r="I229" s="5">
        <v>43.03</v>
      </c>
    </row>
    <row r="230" spans="1:9" x14ac:dyDescent="0.25">
      <c r="B230" t="s">
        <v>406</v>
      </c>
      <c r="C230" t="s">
        <v>407</v>
      </c>
      <c r="D230" s="5">
        <v>0</v>
      </c>
      <c r="E230" s="5">
        <v>304.83</v>
      </c>
      <c r="F230" s="5">
        <v>332.04</v>
      </c>
      <c r="G230" s="5">
        <v>46.07</v>
      </c>
      <c r="H230" s="5">
        <v>44.32</v>
      </c>
      <c r="I230" s="5"/>
    </row>
    <row r="231" spans="1:9" x14ac:dyDescent="0.25">
      <c r="B231" t="s">
        <v>408</v>
      </c>
      <c r="C231" t="s">
        <v>409</v>
      </c>
      <c r="D231" s="5">
        <v>16.98</v>
      </c>
      <c r="E231" s="5"/>
      <c r="F231" s="5"/>
      <c r="G231" s="5"/>
      <c r="H231" s="5"/>
      <c r="I231" s="5"/>
    </row>
    <row r="232" spans="1:9" x14ac:dyDescent="0.25">
      <c r="B232" t="s">
        <v>410</v>
      </c>
      <c r="C232" t="s">
        <v>411</v>
      </c>
      <c r="D232" s="5">
        <v>2606.14</v>
      </c>
      <c r="E232" s="5">
        <v>2826.52</v>
      </c>
      <c r="F232" s="5">
        <v>2493.61</v>
      </c>
      <c r="G232" s="5">
        <v>3237.38</v>
      </c>
      <c r="H232" s="5">
        <v>200.62</v>
      </c>
      <c r="I232" s="5">
        <v>171.35</v>
      </c>
    </row>
    <row r="233" spans="1:9" x14ac:dyDescent="0.25">
      <c r="B233" t="s">
        <v>412</v>
      </c>
      <c r="C233" t="s">
        <v>413</v>
      </c>
      <c r="D233" s="5">
        <v>0</v>
      </c>
      <c r="E233" s="5"/>
      <c r="F233" s="5">
        <v>17.32</v>
      </c>
      <c r="G233" s="5">
        <v>29.990000000000002</v>
      </c>
      <c r="H233" s="5"/>
      <c r="I233" s="5"/>
    </row>
    <row r="234" spans="1:9" x14ac:dyDescent="0.25">
      <c r="B234" t="s">
        <v>414</v>
      </c>
      <c r="C234" t="s">
        <v>415</v>
      </c>
      <c r="D234" s="5">
        <v>0</v>
      </c>
      <c r="E234" s="5"/>
      <c r="F234" s="5">
        <v>31.67</v>
      </c>
      <c r="G234" s="5">
        <v>54.85</v>
      </c>
      <c r="H234" s="5">
        <v>206.36</v>
      </c>
      <c r="I234" s="5">
        <v>142.46</v>
      </c>
    </row>
    <row r="235" spans="1:9" x14ac:dyDescent="0.25">
      <c r="B235" t="s">
        <v>416</v>
      </c>
      <c r="C235" t="s">
        <v>417</v>
      </c>
      <c r="D235" s="5">
        <v>2702.52</v>
      </c>
      <c r="E235" s="5">
        <v>1213.67</v>
      </c>
      <c r="F235" s="5">
        <v>1330.59</v>
      </c>
      <c r="G235" s="5">
        <v>6795.6100000000006</v>
      </c>
      <c r="H235" s="5">
        <v>4484.3100000000004</v>
      </c>
      <c r="I235" s="5">
        <v>5507</v>
      </c>
    </row>
    <row r="236" spans="1:9" x14ac:dyDescent="0.25">
      <c r="B236" t="s">
        <v>418</v>
      </c>
      <c r="C236" t="s">
        <v>419</v>
      </c>
      <c r="D236" s="5">
        <v>22.5</v>
      </c>
      <c r="E236" s="5"/>
      <c r="F236" s="5"/>
      <c r="G236" s="5"/>
      <c r="H236" s="5"/>
      <c r="I236" s="5"/>
    </row>
    <row r="237" spans="1:9" x14ac:dyDescent="0.25">
      <c r="B237" t="s">
        <v>420</v>
      </c>
      <c r="C237" t="s">
        <v>421</v>
      </c>
      <c r="D237" s="5">
        <v>0</v>
      </c>
      <c r="E237" s="5"/>
      <c r="F237" s="5"/>
      <c r="G237" s="5">
        <v>99.84</v>
      </c>
      <c r="H237" s="5">
        <v>85.84</v>
      </c>
      <c r="I237" s="5">
        <v>76</v>
      </c>
    </row>
    <row r="238" spans="1:9" x14ac:dyDescent="0.25">
      <c r="B238" t="s">
        <v>422</v>
      </c>
      <c r="C238" t="s">
        <v>423</v>
      </c>
      <c r="D238" s="5">
        <v>0</v>
      </c>
      <c r="E238" s="5"/>
      <c r="F238" s="5">
        <v>-10531.33</v>
      </c>
      <c r="G238" s="5"/>
      <c r="H238" s="5"/>
      <c r="I238" s="5"/>
    </row>
    <row r="239" spans="1:9" s="1" customFormat="1" x14ac:dyDescent="0.25">
      <c r="A239" s="1" t="s">
        <v>470</v>
      </c>
      <c r="D239" s="11">
        <f>SUM(D128:D238)</f>
        <v>1112141.1400000001</v>
      </c>
      <c r="E239" s="11">
        <f>SUM(E128:E238)</f>
        <v>196185.52999999991</v>
      </c>
      <c r="F239" s="11">
        <f t="shared" ref="F239:I239" si="2">SUM(F128:F238)</f>
        <v>382089.22000000003</v>
      </c>
      <c r="G239" s="11">
        <f t="shared" si="2"/>
        <v>185708.09999999995</v>
      </c>
      <c r="H239" s="11">
        <f t="shared" si="2"/>
        <v>523522.92000000004</v>
      </c>
      <c r="I239" s="11">
        <f t="shared" si="2"/>
        <v>481712.45000000007</v>
      </c>
    </row>
    <row r="240" spans="1:9" x14ac:dyDescent="0.25">
      <c r="A240" t="s">
        <v>471</v>
      </c>
      <c r="B240" t="s">
        <v>472</v>
      </c>
      <c r="C240" t="s">
        <v>473</v>
      </c>
      <c r="D240" s="5"/>
      <c r="E240" s="5"/>
      <c r="F240" s="5"/>
      <c r="G240" s="5"/>
      <c r="H240" s="5">
        <v>125932.28</v>
      </c>
      <c r="I240" s="5"/>
    </row>
    <row r="241" spans="2:9" x14ac:dyDescent="0.25">
      <c r="C241" t="s">
        <v>474</v>
      </c>
      <c r="D241" s="5"/>
      <c r="E241" s="5"/>
      <c r="F241" s="5"/>
      <c r="G241" s="5"/>
      <c r="H241" s="5">
        <v>-222664.63000000003</v>
      </c>
      <c r="I241" s="5"/>
    </row>
    <row r="242" spans="2:9" x14ac:dyDescent="0.25">
      <c r="B242" t="s">
        <v>475</v>
      </c>
      <c r="C242" t="s">
        <v>473</v>
      </c>
      <c r="D242" s="5"/>
      <c r="E242" s="5"/>
      <c r="F242" s="5"/>
      <c r="G242" s="5"/>
      <c r="H242" s="5"/>
      <c r="I242" s="5">
        <v>79873.210000000006</v>
      </c>
    </row>
    <row r="243" spans="2:9" x14ac:dyDescent="0.25">
      <c r="C243" t="s">
        <v>476</v>
      </c>
      <c r="D243" s="5"/>
      <c r="E243" s="5"/>
      <c r="F243" s="5"/>
      <c r="G243" s="5"/>
      <c r="H243" s="5"/>
      <c r="I243" s="5">
        <v>-57533.83</v>
      </c>
    </row>
    <row r="244" spans="2:9" x14ac:dyDescent="0.25">
      <c r="B244" t="s">
        <v>251</v>
      </c>
      <c r="C244" t="s">
        <v>252</v>
      </c>
      <c r="D244" s="5">
        <v>147.72999999999999</v>
      </c>
      <c r="E244" s="5">
        <v>99.48</v>
      </c>
      <c r="F244" s="5"/>
      <c r="G244" s="5"/>
      <c r="H244" s="5"/>
      <c r="I244" s="5"/>
    </row>
    <row r="245" spans="2:9" x14ac:dyDescent="0.25">
      <c r="B245" t="s">
        <v>432</v>
      </c>
      <c r="C245" t="s">
        <v>473</v>
      </c>
      <c r="D245" s="5">
        <v>3426.7000000000003</v>
      </c>
      <c r="E245" s="5"/>
      <c r="F245" s="5"/>
      <c r="G245" s="5"/>
      <c r="H245" s="5"/>
      <c r="I245" s="5"/>
    </row>
    <row r="246" spans="2:9" x14ac:dyDescent="0.25">
      <c r="C246" t="s">
        <v>433</v>
      </c>
      <c r="D246" s="5">
        <v>-4087.7400000000002</v>
      </c>
      <c r="E246" s="5"/>
      <c r="F246" s="5"/>
      <c r="G246" s="5"/>
      <c r="H246" s="5"/>
      <c r="I246" s="5"/>
    </row>
    <row r="247" spans="2:9" x14ac:dyDescent="0.25">
      <c r="B247" t="s">
        <v>267</v>
      </c>
      <c r="C247" t="s">
        <v>268</v>
      </c>
      <c r="D247" s="5">
        <v>-11.13</v>
      </c>
      <c r="E247" s="5">
        <v>-2.73</v>
      </c>
      <c r="F247" s="5">
        <v>-1.1400000000000001</v>
      </c>
      <c r="G247" s="5">
        <v>41.18</v>
      </c>
      <c r="H247" s="5"/>
      <c r="I247" s="5"/>
    </row>
    <row r="248" spans="2:9" x14ac:dyDescent="0.25">
      <c r="B248" t="s">
        <v>269</v>
      </c>
      <c r="C248" t="s">
        <v>270</v>
      </c>
      <c r="D248" s="5">
        <v>3.7</v>
      </c>
      <c r="E248" s="5"/>
      <c r="F248" s="5"/>
      <c r="G248" s="5"/>
      <c r="H248" s="5"/>
      <c r="I248" s="5"/>
    </row>
    <row r="249" spans="2:9" x14ac:dyDescent="0.25">
      <c r="B249" t="s">
        <v>273</v>
      </c>
      <c r="C249" t="s">
        <v>274</v>
      </c>
      <c r="D249" s="5">
        <v>176.27</v>
      </c>
      <c r="E249" s="5">
        <v>-15.700000000000001</v>
      </c>
      <c r="F249" s="5">
        <v>50.2</v>
      </c>
      <c r="G249" s="5">
        <v>120.07000000000001</v>
      </c>
      <c r="H249" s="5">
        <v>93.100000000000009</v>
      </c>
      <c r="I249" s="5">
        <v>25.37</v>
      </c>
    </row>
    <row r="250" spans="2:9" x14ac:dyDescent="0.25">
      <c r="B250" t="s">
        <v>294</v>
      </c>
      <c r="C250" t="s">
        <v>295</v>
      </c>
      <c r="D250" s="5">
        <v>0</v>
      </c>
      <c r="E250" s="5"/>
      <c r="F250" s="5"/>
      <c r="G250" s="5"/>
      <c r="H250" s="5">
        <v>-469.82</v>
      </c>
      <c r="I250" s="5">
        <v>15.08</v>
      </c>
    </row>
    <row r="251" spans="2:9" x14ac:dyDescent="0.25">
      <c r="B251" t="s">
        <v>296</v>
      </c>
      <c r="C251" t="s">
        <v>297</v>
      </c>
      <c r="D251" s="5"/>
      <c r="E251" s="5"/>
      <c r="F251" s="5"/>
      <c r="G251" s="5">
        <v>-269.5</v>
      </c>
      <c r="H251" s="5"/>
      <c r="I251" s="5"/>
    </row>
    <row r="252" spans="2:9" x14ac:dyDescent="0.25">
      <c r="B252" t="s">
        <v>302</v>
      </c>
      <c r="C252" t="s">
        <v>303</v>
      </c>
      <c r="D252" s="5">
        <v>0</v>
      </c>
      <c r="E252" s="5"/>
      <c r="F252" s="5"/>
      <c r="G252" s="5"/>
      <c r="H252" s="5">
        <v>-20.25</v>
      </c>
      <c r="I252" s="5">
        <v>-0.08</v>
      </c>
    </row>
    <row r="253" spans="2:9" x14ac:dyDescent="0.25">
      <c r="B253" t="s">
        <v>306</v>
      </c>
      <c r="C253" t="s">
        <v>307</v>
      </c>
      <c r="D253" s="5">
        <v>0</v>
      </c>
      <c r="E253" s="5"/>
      <c r="F253" s="5"/>
      <c r="G253" s="5"/>
      <c r="H253" s="5"/>
      <c r="I253" s="5">
        <v>0.17</v>
      </c>
    </row>
    <row r="254" spans="2:9" x14ac:dyDescent="0.25">
      <c r="B254" t="s">
        <v>444</v>
      </c>
      <c r="C254" t="s">
        <v>445</v>
      </c>
      <c r="D254" s="5">
        <v>3221.05</v>
      </c>
      <c r="E254" s="5">
        <v>9523.39</v>
      </c>
      <c r="F254" s="5">
        <v>4023.76</v>
      </c>
      <c r="G254" s="5">
        <v>2233.38</v>
      </c>
      <c r="H254" s="5">
        <v>13722.93</v>
      </c>
      <c r="I254" s="5">
        <v>2074.13</v>
      </c>
    </row>
    <row r="255" spans="2:9" x14ac:dyDescent="0.25">
      <c r="B255" t="s">
        <v>314</v>
      </c>
      <c r="C255" t="s">
        <v>315</v>
      </c>
      <c r="D255" s="5">
        <v>0.57999999999999996</v>
      </c>
      <c r="E255" s="5">
        <v>0.28000000000000003</v>
      </c>
      <c r="F255" s="5">
        <v>0.76</v>
      </c>
      <c r="G255" s="5">
        <v>0.48</v>
      </c>
      <c r="H255" s="5">
        <v>0.42</v>
      </c>
      <c r="I255" s="5">
        <v>0.24</v>
      </c>
    </row>
    <row r="256" spans="2:9" x14ac:dyDescent="0.25">
      <c r="B256" t="s">
        <v>328</v>
      </c>
      <c r="C256" t="s">
        <v>329</v>
      </c>
      <c r="D256" s="5">
        <v>2934.86</v>
      </c>
      <c r="E256" s="5">
        <v>271.26</v>
      </c>
      <c r="F256" s="5">
        <v>761.7</v>
      </c>
      <c r="G256" s="5">
        <v>1800.21</v>
      </c>
      <c r="H256" s="5">
        <v>1031.33</v>
      </c>
      <c r="I256" s="5">
        <v>818.63</v>
      </c>
    </row>
    <row r="257" spans="2:9" x14ac:dyDescent="0.25">
      <c r="B257" t="s">
        <v>448</v>
      </c>
      <c r="C257" t="s">
        <v>449</v>
      </c>
      <c r="D257" s="5">
        <v>0</v>
      </c>
      <c r="E257" s="5"/>
      <c r="F257" s="5"/>
      <c r="G257" s="5"/>
      <c r="H257" s="5">
        <v>5084.54</v>
      </c>
      <c r="I257" s="5">
        <v>916.27</v>
      </c>
    </row>
    <row r="258" spans="2:9" x14ac:dyDescent="0.25">
      <c r="B258" t="s">
        <v>450</v>
      </c>
      <c r="C258" t="s">
        <v>451</v>
      </c>
      <c r="D258" s="5">
        <v>196795.2</v>
      </c>
      <c r="E258" s="5"/>
      <c r="F258" s="5"/>
      <c r="G258" s="5"/>
      <c r="H258" s="5"/>
      <c r="I258" s="5"/>
    </row>
    <row r="259" spans="2:9" x14ac:dyDescent="0.25">
      <c r="B259" t="s">
        <v>477</v>
      </c>
      <c r="C259" t="s">
        <v>478</v>
      </c>
      <c r="D259" s="5"/>
      <c r="E259" s="5"/>
      <c r="F259" s="5"/>
      <c r="G259" s="5"/>
      <c r="H259" s="5">
        <v>5474.86</v>
      </c>
      <c r="I259" s="5"/>
    </row>
    <row r="260" spans="2:9" x14ac:dyDescent="0.25">
      <c r="B260" t="s">
        <v>479</v>
      </c>
      <c r="C260" t="s">
        <v>478</v>
      </c>
      <c r="D260" s="5"/>
      <c r="E260" s="5"/>
      <c r="F260" s="5"/>
      <c r="G260" s="5"/>
      <c r="H260" s="5"/>
      <c r="I260" s="5">
        <v>65.63</v>
      </c>
    </row>
    <row r="261" spans="2:9" x14ac:dyDescent="0.25">
      <c r="B261" t="s">
        <v>480</v>
      </c>
      <c r="C261" t="s">
        <v>478</v>
      </c>
      <c r="D261" s="5"/>
      <c r="E261" s="5"/>
      <c r="F261" s="5"/>
      <c r="G261" s="5"/>
      <c r="H261" s="5">
        <v>1276.04</v>
      </c>
      <c r="I261" s="5"/>
    </row>
    <row r="262" spans="2:9" x14ac:dyDescent="0.25">
      <c r="B262" t="s">
        <v>481</v>
      </c>
      <c r="C262" t="s">
        <v>482</v>
      </c>
      <c r="D262" s="5"/>
      <c r="E262" s="5"/>
      <c r="F262" s="5"/>
      <c r="G262" s="5"/>
      <c r="H262" s="5"/>
      <c r="I262" s="5">
        <v>4865.25</v>
      </c>
    </row>
    <row r="263" spans="2:9" x14ac:dyDescent="0.25">
      <c r="B263" t="s">
        <v>364</v>
      </c>
      <c r="C263" t="s">
        <v>365</v>
      </c>
      <c r="D263" s="5"/>
      <c r="E263" s="5"/>
      <c r="F263" s="5"/>
      <c r="G263" s="5"/>
      <c r="H263" s="5">
        <v>61.160000000000004</v>
      </c>
      <c r="I263" s="5"/>
    </row>
    <row r="264" spans="2:9" x14ac:dyDescent="0.25">
      <c r="B264" t="s">
        <v>483</v>
      </c>
      <c r="C264" t="s">
        <v>484</v>
      </c>
      <c r="D264" s="5"/>
      <c r="E264" s="5"/>
      <c r="F264" s="5"/>
      <c r="G264" s="5"/>
      <c r="H264" s="5">
        <v>6177.38</v>
      </c>
      <c r="I264" s="5">
        <v>91.51</v>
      </c>
    </row>
    <row r="265" spans="2:9" x14ac:dyDescent="0.25">
      <c r="B265" t="s">
        <v>485</v>
      </c>
      <c r="C265" t="s">
        <v>486</v>
      </c>
      <c r="D265" s="5">
        <v>612022.48</v>
      </c>
      <c r="E265" s="5">
        <v>211088.08000000002</v>
      </c>
      <c r="F265" s="5">
        <v>246128.08000000002</v>
      </c>
      <c r="G265" s="5">
        <v>25794.63</v>
      </c>
      <c r="H265" s="5">
        <v>363890.75</v>
      </c>
      <c r="I265" s="5">
        <v>103658.08</v>
      </c>
    </row>
    <row r="266" spans="2:9" x14ac:dyDescent="0.25">
      <c r="B266" t="s">
        <v>487</v>
      </c>
      <c r="C266" t="s">
        <v>488</v>
      </c>
      <c r="D266" s="5"/>
      <c r="E266" s="5"/>
      <c r="F266" s="5"/>
      <c r="G266" s="5"/>
      <c r="H266" s="5"/>
      <c r="I266" s="5">
        <v>1197501.8799999999</v>
      </c>
    </row>
    <row r="267" spans="2:9" x14ac:dyDescent="0.25">
      <c r="B267" t="s">
        <v>489</v>
      </c>
      <c r="C267" t="s">
        <v>490</v>
      </c>
      <c r="D267" s="5"/>
      <c r="E267" s="5"/>
      <c r="F267" s="5"/>
      <c r="G267" s="5"/>
      <c r="H267" s="5"/>
      <c r="I267" s="5">
        <v>115.51</v>
      </c>
    </row>
    <row r="268" spans="2:9" x14ac:dyDescent="0.25">
      <c r="B268" t="s">
        <v>491</v>
      </c>
      <c r="C268" t="s">
        <v>478</v>
      </c>
      <c r="D268" s="5"/>
      <c r="E268" s="5"/>
      <c r="F268" s="5"/>
      <c r="G268" s="5"/>
      <c r="H268" s="5"/>
      <c r="I268" s="5">
        <v>279.64</v>
      </c>
    </row>
    <row r="269" spans="2:9" x14ac:dyDescent="0.25">
      <c r="B269" t="s">
        <v>462</v>
      </c>
      <c r="C269" t="s">
        <v>463</v>
      </c>
      <c r="D269" s="5"/>
      <c r="E269" s="5"/>
      <c r="F269" s="5"/>
      <c r="G269" s="5"/>
      <c r="H269" s="5"/>
      <c r="I269" s="5">
        <v>2025.51</v>
      </c>
    </row>
    <row r="270" spans="2:9" x14ac:dyDescent="0.25">
      <c r="B270" t="s">
        <v>492</v>
      </c>
      <c r="C270" t="s">
        <v>493</v>
      </c>
      <c r="D270" s="5"/>
      <c r="E270" s="5"/>
      <c r="F270" s="5"/>
      <c r="G270" s="5"/>
      <c r="H270" s="5">
        <v>1750.46</v>
      </c>
      <c r="I270" s="5">
        <v>-505.87</v>
      </c>
    </row>
    <row r="271" spans="2:9" x14ac:dyDescent="0.25">
      <c r="B271" t="s">
        <v>494</v>
      </c>
      <c r="C271" t="s">
        <v>495</v>
      </c>
      <c r="D271" s="5"/>
      <c r="E271" s="5"/>
      <c r="F271" s="5"/>
      <c r="G271" s="5">
        <v>13714.16</v>
      </c>
      <c r="H271" s="5">
        <v>101.59</v>
      </c>
      <c r="I271" s="5">
        <v>122.18</v>
      </c>
    </row>
    <row r="272" spans="2:9" x14ac:dyDescent="0.25">
      <c r="B272" t="s">
        <v>464</v>
      </c>
      <c r="C272" t="s">
        <v>465</v>
      </c>
      <c r="D272" s="5"/>
      <c r="E272" s="5"/>
      <c r="F272" s="5"/>
      <c r="G272" s="5"/>
      <c r="H272" s="5"/>
      <c r="I272" s="5">
        <v>2794.33</v>
      </c>
    </row>
    <row r="273" spans="2:9" x14ac:dyDescent="0.25">
      <c r="B273" t="s">
        <v>496</v>
      </c>
      <c r="C273" t="s">
        <v>478</v>
      </c>
      <c r="D273" s="5">
        <v>334.77</v>
      </c>
      <c r="E273" s="5"/>
      <c r="F273" s="5"/>
      <c r="G273" s="5"/>
      <c r="H273" s="5"/>
      <c r="I273" s="5">
        <v>194.65</v>
      </c>
    </row>
    <row r="274" spans="2:9" x14ac:dyDescent="0.25">
      <c r="B274" t="s">
        <v>372</v>
      </c>
      <c r="C274" t="s">
        <v>373</v>
      </c>
      <c r="D274" s="5">
        <v>0</v>
      </c>
      <c r="E274" s="5">
        <v>10.77</v>
      </c>
      <c r="F274" s="5">
        <v>15.780000000000001</v>
      </c>
      <c r="G274" s="5">
        <v>0.82000000000000006</v>
      </c>
      <c r="H274" s="5">
        <v>6.59</v>
      </c>
      <c r="I274" s="5">
        <v>0.52</v>
      </c>
    </row>
    <row r="275" spans="2:9" x14ac:dyDescent="0.25">
      <c r="B275" t="s">
        <v>497</v>
      </c>
      <c r="C275" t="s">
        <v>498</v>
      </c>
      <c r="D275" s="5"/>
      <c r="E275" s="5"/>
      <c r="F275" s="5"/>
      <c r="G275" s="5"/>
      <c r="H275" s="5">
        <v>1315.95</v>
      </c>
      <c r="I275" s="5"/>
    </row>
    <row r="276" spans="2:9" x14ac:dyDescent="0.25">
      <c r="B276" t="s">
        <v>499</v>
      </c>
      <c r="C276" t="s">
        <v>478</v>
      </c>
      <c r="D276" s="5"/>
      <c r="E276" s="5"/>
      <c r="F276" s="5"/>
      <c r="G276" s="5"/>
      <c r="H276" s="5">
        <v>1903.88</v>
      </c>
      <c r="I276" s="5">
        <v>-481.56</v>
      </c>
    </row>
    <row r="277" spans="2:9" x14ac:dyDescent="0.25">
      <c r="B277" t="s">
        <v>500</v>
      </c>
      <c r="C277" t="s">
        <v>501</v>
      </c>
      <c r="D277" s="5"/>
      <c r="E277" s="5"/>
      <c r="F277" s="5"/>
      <c r="G277" s="5"/>
      <c r="H277" s="5">
        <v>23449.99</v>
      </c>
      <c r="I277" s="5"/>
    </row>
    <row r="278" spans="2:9" x14ac:dyDescent="0.25">
      <c r="B278" t="s">
        <v>380</v>
      </c>
      <c r="C278" t="s">
        <v>381</v>
      </c>
      <c r="D278" s="5">
        <v>32.43</v>
      </c>
      <c r="E278" s="5">
        <v>2.7600000000000002</v>
      </c>
      <c r="F278" s="5">
        <v>649.87</v>
      </c>
      <c r="G278" s="5"/>
      <c r="H278" s="5"/>
      <c r="I278" s="5"/>
    </row>
    <row r="279" spans="2:9" x14ac:dyDescent="0.25">
      <c r="B279" t="s">
        <v>382</v>
      </c>
      <c r="C279" t="s">
        <v>383</v>
      </c>
      <c r="D279" s="5">
        <v>1690.13</v>
      </c>
      <c r="E279" s="5">
        <v>368.01</v>
      </c>
      <c r="F279" s="5">
        <v>441.13</v>
      </c>
      <c r="G279" s="5">
        <v>356.84000000000003</v>
      </c>
      <c r="H279" s="5">
        <v>422.39</v>
      </c>
      <c r="I279" s="5">
        <v>115.03</v>
      </c>
    </row>
    <row r="280" spans="2:9" x14ac:dyDescent="0.25">
      <c r="B280" t="s">
        <v>502</v>
      </c>
      <c r="C280" t="s">
        <v>503</v>
      </c>
      <c r="D280" s="5"/>
      <c r="E280" s="5">
        <v>2.62</v>
      </c>
      <c r="F280" s="5"/>
      <c r="G280" s="5"/>
      <c r="H280" s="5"/>
      <c r="I280" s="5"/>
    </row>
    <row r="281" spans="2:9" x14ac:dyDescent="0.25">
      <c r="B281" t="s">
        <v>388</v>
      </c>
      <c r="C281" t="s">
        <v>389</v>
      </c>
      <c r="D281" s="5"/>
      <c r="E281" s="5"/>
      <c r="F281" s="5">
        <v>1</v>
      </c>
      <c r="G281" s="5"/>
      <c r="H281" s="5"/>
      <c r="I281" s="5"/>
    </row>
    <row r="282" spans="2:9" x14ac:dyDescent="0.25">
      <c r="B282" t="s">
        <v>392</v>
      </c>
      <c r="C282" t="s">
        <v>393</v>
      </c>
      <c r="D282" s="5">
        <v>7.42</v>
      </c>
      <c r="E282" s="5"/>
      <c r="F282" s="5"/>
      <c r="G282" s="5"/>
      <c r="H282" s="5"/>
      <c r="I282" s="5"/>
    </row>
    <row r="283" spans="2:9" x14ac:dyDescent="0.25">
      <c r="B283" t="s">
        <v>504</v>
      </c>
      <c r="C283" t="s">
        <v>505</v>
      </c>
      <c r="D283" s="5">
        <f>13525.12+8</f>
        <v>13533.12</v>
      </c>
      <c r="E283" s="5">
        <f>14500.76+4</f>
        <v>14504.76</v>
      </c>
      <c r="F283" s="5">
        <v>15539.73</v>
      </c>
      <c r="G283" s="5">
        <v>2154.19</v>
      </c>
      <c r="H283" s="5">
        <f>1367.18+12</f>
        <v>1379.18</v>
      </c>
      <c r="I283" s="5">
        <f>1295.13-24</f>
        <v>1271.1300000000001</v>
      </c>
    </row>
    <row r="284" spans="2:9" x14ac:dyDescent="0.25">
      <c r="B284" t="s">
        <v>394</v>
      </c>
      <c r="C284" t="s">
        <v>395</v>
      </c>
      <c r="D284" s="5">
        <v>187.11</v>
      </c>
      <c r="E284" s="5">
        <v>74.37</v>
      </c>
      <c r="F284" s="5"/>
      <c r="G284" s="5"/>
      <c r="H284" s="5"/>
      <c r="I284" s="5"/>
    </row>
    <row r="285" spans="2:9" x14ac:dyDescent="0.25">
      <c r="B285" t="s">
        <v>396</v>
      </c>
      <c r="C285" t="s">
        <v>397</v>
      </c>
      <c r="D285" s="5">
        <v>90.4</v>
      </c>
      <c r="E285" s="5">
        <v>56.57</v>
      </c>
      <c r="F285" s="5">
        <v>492.47</v>
      </c>
      <c r="G285" s="5">
        <v>88.97</v>
      </c>
      <c r="H285" s="5">
        <v>461.86</v>
      </c>
      <c r="I285" s="5"/>
    </row>
    <row r="286" spans="2:9" x14ac:dyDescent="0.25">
      <c r="B286" t="s">
        <v>398</v>
      </c>
      <c r="C286" t="s">
        <v>399</v>
      </c>
      <c r="D286" s="5">
        <v>0</v>
      </c>
      <c r="E286" s="5"/>
      <c r="F286" s="5">
        <v>2.48</v>
      </c>
      <c r="G286" s="5">
        <v>4.28</v>
      </c>
      <c r="H286" s="5">
        <v>2.04</v>
      </c>
      <c r="I286" s="5"/>
    </row>
    <row r="287" spans="2:9" x14ac:dyDescent="0.25">
      <c r="B287" t="s">
        <v>400</v>
      </c>
      <c r="C287" t="s">
        <v>401</v>
      </c>
      <c r="D287" s="5">
        <v>0</v>
      </c>
      <c r="E287" s="5">
        <v>0.01</v>
      </c>
      <c r="F287" s="5">
        <v>-0.03</v>
      </c>
      <c r="G287" s="5">
        <v>0.01</v>
      </c>
      <c r="H287" s="5">
        <v>0</v>
      </c>
      <c r="I287" s="5"/>
    </row>
    <row r="288" spans="2:9" x14ac:dyDescent="0.25">
      <c r="B288" t="s">
        <v>402</v>
      </c>
      <c r="C288" t="s">
        <v>403</v>
      </c>
      <c r="D288" s="5">
        <v>0</v>
      </c>
      <c r="E288" s="5"/>
      <c r="F288" s="5"/>
      <c r="G288" s="5">
        <v>29.330000000000002</v>
      </c>
      <c r="H288" s="5">
        <v>25.14</v>
      </c>
      <c r="I288" s="5"/>
    </row>
    <row r="289" spans="1:9" x14ac:dyDescent="0.25">
      <c r="B289" t="s">
        <v>404</v>
      </c>
      <c r="C289" t="s">
        <v>405</v>
      </c>
      <c r="D289" s="5"/>
      <c r="E289" s="5"/>
      <c r="F289" s="5"/>
      <c r="G289" s="5"/>
      <c r="H289" s="5">
        <v>22.73</v>
      </c>
      <c r="I289" s="5">
        <v>12.290000000000001</v>
      </c>
    </row>
    <row r="290" spans="1:9" x14ac:dyDescent="0.25">
      <c r="B290" t="s">
        <v>406</v>
      </c>
      <c r="C290" t="s">
        <v>407</v>
      </c>
      <c r="D290" s="5">
        <v>0</v>
      </c>
      <c r="E290" s="5">
        <v>87.09</v>
      </c>
      <c r="F290" s="5">
        <v>94.87</v>
      </c>
      <c r="G290" s="5">
        <v>13.16</v>
      </c>
      <c r="H290" s="5">
        <v>12.67</v>
      </c>
      <c r="I290" s="5"/>
    </row>
    <row r="291" spans="1:9" x14ac:dyDescent="0.25">
      <c r="B291" t="s">
        <v>408</v>
      </c>
      <c r="C291" t="s">
        <v>409</v>
      </c>
      <c r="D291" s="5">
        <v>4.8500000000000005</v>
      </c>
      <c r="E291" s="5"/>
      <c r="F291" s="5"/>
      <c r="G291" s="5"/>
      <c r="H291" s="5"/>
      <c r="I291" s="5"/>
    </row>
    <row r="292" spans="1:9" x14ac:dyDescent="0.25">
      <c r="B292" t="s">
        <v>410</v>
      </c>
      <c r="C292" t="s">
        <v>411</v>
      </c>
      <c r="D292" s="5">
        <v>0</v>
      </c>
      <c r="E292" s="5">
        <v>0.01</v>
      </c>
      <c r="F292" s="5">
        <v>0.01</v>
      </c>
      <c r="G292" s="5">
        <v>0.01</v>
      </c>
      <c r="H292" s="5">
        <v>0</v>
      </c>
      <c r="I292" s="5"/>
    </row>
    <row r="293" spans="1:9" x14ac:dyDescent="0.25">
      <c r="B293" t="s">
        <v>412</v>
      </c>
      <c r="C293" t="s">
        <v>413</v>
      </c>
      <c r="D293" s="5">
        <v>0</v>
      </c>
      <c r="E293" s="5"/>
      <c r="F293" s="5">
        <v>4.9400000000000004</v>
      </c>
      <c r="G293" s="5">
        <v>8.57</v>
      </c>
      <c r="H293" s="5"/>
      <c r="I293" s="5"/>
    </row>
    <row r="294" spans="1:9" x14ac:dyDescent="0.25">
      <c r="B294" t="s">
        <v>414</v>
      </c>
      <c r="C294" t="s">
        <v>415</v>
      </c>
      <c r="D294" s="5">
        <v>0</v>
      </c>
      <c r="E294" s="5"/>
      <c r="F294" s="5">
        <v>9.0500000000000007</v>
      </c>
      <c r="G294" s="5">
        <v>15.67</v>
      </c>
      <c r="H294" s="5">
        <v>58.96</v>
      </c>
      <c r="I294" s="5">
        <v>40.700000000000003</v>
      </c>
    </row>
    <row r="295" spans="1:9" x14ac:dyDescent="0.25">
      <c r="B295" t="s">
        <v>416</v>
      </c>
      <c r="C295" t="s">
        <v>417</v>
      </c>
      <c r="D295" s="5">
        <v>772.15</v>
      </c>
      <c r="E295" s="5">
        <v>346.77</v>
      </c>
      <c r="F295" s="5">
        <v>380.17</v>
      </c>
      <c r="G295" s="5">
        <v>1941.6000000000001</v>
      </c>
      <c r="H295" s="5">
        <v>1281.23</v>
      </c>
      <c r="I295" s="5">
        <v>1573.42</v>
      </c>
    </row>
    <row r="296" spans="1:9" x14ac:dyDescent="0.25">
      <c r="B296" t="s">
        <v>418</v>
      </c>
      <c r="C296" t="s">
        <v>419</v>
      </c>
      <c r="D296" s="5">
        <v>6.43</v>
      </c>
      <c r="E296" s="5"/>
      <c r="F296" s="5"/>
      <c r="G296" s="5"/>
      <c r="H296" s="5"/>
      <c r="I296" s="5"/>
    </row>
    <row r="297" spans="1:9" x14ac:dyDescent="0.25">
      <c r="B297" t="s">
        <v>420</v>
      </c>
      <c r="C297" t="s">
        <v>421</v>
      </c>
      <c r="D297" s="5">
        <v>0</v>
      </c>
      <c r="E297" s="5"/>
      <c r="F297" s="5"/>
      <c r="G297" s="5">
        <v>28.53</v>
      </c>
      <c r="H297" s="5">
        <v>24.52</v>
      </c>
      <c r="I297" s="5">
        <v>21.71</v>
      </c>
    </row>
    <row r="298" spans="1:9" s="1" customFormat="1" x14ac:dyDescent="0.25">
      <c r="A298" s="1" t="s">
        <v>506</v>
      </c>
      <c r="D298" s="11">
        <f>SUM(D240:D297)</f>
        <v>831288.51000000013</v>
      </c>
      <c r="E298" s="11">
        <f t="shared" ref="E298:I298" si="3">SUM(E240:E297)</f>
        <v>236417.80000000005</v>
      </c>
      <c r="F298" s="11">
        <f t="shared" si="3"/>
        <v>268594.8299999999</v>
      </c>
      <c r="G298" s="11">
        <f t="shared" si="3"/>
        <v>48076.590000000004</v>
      </c>
      <c r="H298" s="11">
        <f t="shared" si="3"/>
        <v>331809.27</v>
      </c>
      <c r="I298" s="11">
        <f t="shared" si="3"/>
        <v>1339950.7299999993</v>
      </c>
    </row>
    <row r="299" spans="1:9" x14ac:dyDescent="0.25">
      <c r="A299" t="s">
        <v>507</v>
      </c>
      <c r="B299" t="s">
        <v>472</v>
      </c>
      <c r="C299" t="s">
        <v>508</v>
      </c>
      <c r="D299" s="5"/>
      <c r="E299" s="5"/>
      <c r="F299" s="5"/>
      <c r="G299" s="5"/>
      <c r="H299" s="5">
        <v>764726.25</v>
      </c>
      <c r="I299" s="5"/>
    </row>
    <row r="300" spans="1:9" x14ac:dyDescent="0.25">
      <c r="C300" t="s">
        <v>474</v>
      </c>
      <c r="D300" s="5"/>
      <c r="E300" s="5"/>
      <c r="F300" s="5"/>
      <c r="G300" s="5"/>
      <c r="H300" s="5">
        <v>-667993.89999999991</v>
      </c>
      <c r="I300" s="5"/>
    </row>
    <row r="301" spans="1:9" x14ac:dyDescent="0.25">
      <c r="B301" t="s">
        <v>475</v>
      </c>
      <c r="C301" t="s">
        <v>508</v>
      </c>
      <c r="D301" s="5"/>
      <c r="E301" s="5"/>
      <c r="F301" s="5"/>
      <c r="G301" s="5"/>
      <c r="H301" s="5"/>
      <c r="I301" s="5">
        <v>130287.82</v>
      </c>
    </row>
    <row r="302" spans="1:9" x14ac:dyDescent="0.25">
      <c r="C302" t="s">
        <v>476</v>
      </c>
      <c r="D302" s="5"/>
      <c r="E302" s="5"/>
      <c r="F302" s="5"/>
      <c r="G302" s="5"/>
      <c r="H302" s="5"/>
      <c r="I302" s="5">
        <v>-152627.20000000001</v>
      </c>
    </row>
    <row r="303" spans="1:9" x14ac:dyDescent="0.25">
      <c r="B303" t="s">
        <v>251</v>
      </c>
      <c r="C303" t="s">
        <v>252</v>
      </c>
      <c r="D303" s="5">
        <v>329.14</v>
      </c>
      <c r="E303" s="5">
        <v>221.66</v>
      </c>
      <c r="F303" s="5"/>
      <c r="G303" s="5"/>
      <c r="H303" s="5"/>
      <c r="I303" s="5"/>
    </row>
    <row r="304" spans="1:9" x14ac:dyDescent="0.25">
      <c r="B304" t="s">
        <v>432</v>
      </c>
      <c r="C304" t="s">
        <v>508</v>
      </c>
      <c r="D304" s="5">
        <v>17621.68</v>
      </c>
      <c r="E304" s="5"/>
      <c r="F304" s="5"/>
      <c r="G304" s="5"/>
      <c r="H304" s="5"/>
      <c r="I304" s="5"/>
    </row>
    <row r="305" spans="2:9" x14ac:dyDescent="0.25">
      <c r="C305" t="s">
        <v>509</v>
      </c>
      <c r="D305" s="5">
        <v>1713.4</v>
      </c>
      <c r="E305" s="5"/>
      <c r="F305" s="5"/>
      <c r="G305" s="5"/>
      <c r="H305" s="5"/>
      <c r="I305" s="5"/>
    </row>
    <row r="306" spans="2:9" x14ac:dyDescent="0.25">
      <c r="C306" t="s">
        <v>428</v>
      </c>
      <c r="D306" s="5">
        <v>274.43</v>
      </c>
      <c r="E306" s="5"/>
      <c r="F306" s="5"/>
      <c r="G306" s="5"/>
      <c r="H306" s="5"/>
      <c r="I306" s="5"/>
    </row>
    <row r="307" spans="2:9" x14ac:dyDescent="0.25">
      <c r="C307" t="s">
        <v>433</v>
      </c>
      <c r="D307" s="5">
        <v>-24176.640000000003</v>
      </c>
      <c r="E307" s="5"/>
      <c r="F307" s="5"/>
      <c r="G307" s="5"/>
      <c r="H307" s="5"/>
      <c r="I307" s="5"/>
    </row>
    <row r="308" spans="2:9" x14ac:dyDescent="0.25">
      <c r="B308" t="s">
        <v>267</v>
      </c>
      <c r="C308" t="s">
        <v>268</v>
      </c>
      <c r="D308" s="5">
        <v>-741.14</v>
      </c>
      <c r="E308" s="5">
        <v>-181.3</v>
      </c>
      <c r="F308" s="5">
        <v>-96.87</v>
      </c>
      <c r="G308" s="5">
        <v>4013.81</v>
      </c>
      <c r="H308" s="5"/>
      <c r="I308" s="5"/>
    </row>
    <row r="309" spans="2:9" x14ac:dyDescent="0.25">
      <c r="B309" t="s">
        <v>271</v>
      </c>
      <c r="C309" t="s">
        <v>272</v>
      </c>
      <c r="D309" s="5">
        <v>1513.59</v>
      </c>
      <c r="E309" s="5">
        <v>35258.080000000002</v>
      </c>
      <c r="F309" s="5">
        <v>11652.98</v>
      </c>
      <c r="G309" s="5">
        <v>9156.08</v>
      </c>
      <c r="H309" s="5">
        <v>1075.67</v>
      </c>
      <c r="I309" s="5"/>
    </row>
    <row r="310" spans="2:9" x14ac:dyDescent="0.25">
      <c r="B310" t="s">
        <v>273</v>
      </c>
      <c r="C310" t="s">
        <v>274</v>
      </c>
      <c r="D310" s="5">
        <v>47123.25</v>
      </c>
      <c r="E310" s="5">
        <v>-4247</v>
      </c>
      <c r="F310" s="5">
        <v>13934.87</v>
      </c>
      <c r="G310" s="5">
        <v>35071.620000000003</v>
      </c>
      <c r="H310" s="5">
        <v>31377.43</v>
      </c>
      <c r="I310" s="5">
        <v>9392.39</v>
      </c>
    </row>
    <row r="311" spans="2:9" x14ac:dyDescent="0.25">
      <c r="B311" t="s">
        <v>434</v>
      </c>
      <c r="C311" t="s">
        <v>435</v>
      </c>
      <c r="D311" s="5">
        <v>-3476.3</v>
      </c>
      <c r="E311" s="5">
        <v>452.25</v>
      </c>
      <c r="F311" s="5">
        <v>483.63</v>
      </c>
      <c r="G311" s="5">
        <v>295.01</v>
      </c>
      <c r="H311" s="5">
        <v>387.96000000000004</v>
      </c>
      <c r="I311" s="5">
        <v>2241.5500000000002</v>
      </c>
    </row>
    <row r="312" spans="2:9" x14ac:dyDescent="0.25">
      <c r="B312" t="s">
        <v>510</v>
      </c>
      <c r="C312" t="s">
        <v>511</v>
      </c>
      <c r="D312" s="5">
        <v>935.72</v>
      </c>
      <c r="E312" s="5">
        <v>6124.35</v>
      </c>
      <c r="F312" s="5">
        <v>1855.06</v>
      </c>
      <c r="G312" s="5">
        <v>15699.02</v>
      </c>
      <c r="H312" s="5">
        <v>264.02</v>
      </c>
      <c r="I312" s="5">
        <v>320.63</v>
      </c>
    </row>
    <row r="313" spans="2:9" x14ac:dyDescent="0.25">
      <c r="B313" t="s">
        <v>436</v>
      </c>
      <c r="C313" t="s">
        <v>437</v>
      </c>
      <c r="D313" s="5"/>
      <c r="E313" s="5"/>
      <c r="F313" s="5">
        <v>4320.55</v>
      </c>
      <c r="G313" s="5">
        <v>260.59000000000003</v>
      </c>
      <c r="H313" s="5">
        <v>157.36000000000001</v>
      </c>
      <c r="I313" s="5">
        <v>220.94</v>
      </c>
    </row>
    <row r="314" spans="2:9" x14ac:dyDescent="0.25">
      <c r="B314" t="s">
        <v>283</v>
      </c>
      <c r="C314" t="s">
        <v>284</v>
      </c>
      <c r="D314" s="5">
        <v>0</v>
      </c>
      <c r="E314" s="5"/>
      <c r="F314" s="5">
        <v>11746.81</v>
      </c>
      <c r="G314" s="5">
        <v>3163.34</v>
      </c>
      <c r="H314" s="5">
        <v>2324.0500000000002</v>
      </c>
      <c r="I314" s="5">
        <v>892.66</v>
      </c>
    </row>
    <row r="315" spans="2:9" x14ac:dyDescent="0.25">
      <c r="B315" t="s">
        <v>285</v>
      </c>
      <c r="C315" t="s">
        <v>286</v>
      </c>
      <c r="D315" s="5">
        <v>0</v>
      </c>
      <c r="E315" s="5"/>
      <c r="F315" s="5"/>
      <c r="G315" s="5"/>
      <c r="H315" s="5">
        <v>-168.19</v>
      </c>
      <c r="I315" s="5">
        <v>11556.77</v>
      </c>
    </row>
    <row r="316" spans="2:9" x14ac:dyDescent="0.25">
      <c r="B316" t="s">
        <v>289</v>
      </c>
      <c r="C316" t="s">
        <v>290</v>
      </c>
      <c r="D316" s="5">
        <v>25260.36</v>
      </c>
      <c r="E316" s="5">
        <v>2907</v>
      </c>
      <c r="F316" s="5"/>
      <c r="G316" s="5">
        <v>-136.47999999999999</v>
      </c>
      <c r="H316" s="5"/>
      <c r="I316" s="5"/>
    </row>
    <row r="317" spans="2:9" x14ac:dyDescent="0.25">
      <c r="B317" t="s">
        <v>512</v>
      </c>
      <c r="C317" t="s">
        <v>513</v>
      </c>
      <c r="D317" s="5">
        <v>3855.89</v>
      </c>
      <c r="E317" s="5"/>
      <c r="F317" s="5"/>
      <c r="G317" s="5"/>
      <c r="H317" s="5"/>
      <c r="I317" s="5"/>
    </row>
    <row r="318" spans="2:9" x14ac:dyDescent="0.25">
      <c r="B318" t="s">
        <v>294</v>
      </c>
      <c r="C318" t="s">
        <v>295</v>
      </c>
      <c r="D318" s="5">
        <v>0</v>
      </c>
      <c r="E318" s="5"/>
      <c r="F318" s="5"/>
      <c r="G318" s="5"/>
      <c r="H318" s="5">
        <v>-3900.27</v>
      </c>
      <c r="I318" s="5">
        <v>125.23</v>
      </c>
    </row>
    <row r="319" spans="2:9" x14ac:dyDescent="0.25">
      <c r="B319" t="s">
        <v>296</v>
      </c>
      <c r="C319" t="s">
        <v>297</v>
      </c>
      <c r="D319" s="5"/>
      <c r="E319" s="5"/>
      <c r="F319" s="5"/>
      <c r="G319" s="5">
        <v>-26.89</v>
      </c>
      <c r="H319" s="5"/>
      <c r="I319" s="5"/>
    </row>
    <row r="320" spans="2:9" x14ac:dyDescent="0.25">
      <c r="B320" t="s">
        <v>302</v>
      </c>
      <c r="C320" t="s">
        <v>303</v>
      </c>
      <c r="D320" s="5">
        <v>0</v>
      </c>
      <c r="E320" s="5"/>
      <c r="F320" s="5"/>
      <c r="G320" s="5"/>
      <c r="H320" s="5">
        <v>-2296.35</v>
      </c>
      <c r="I320" s="5">
        <v>-9.5400000000000009</v>
      </c>
    </row>
    <row r="321" spans="2:9" x14ac:dyDescent="0.25">
      <c r="B321" t="s">
        <v>440</v>
      </c>
      <c r="C321" t="s">
        <v>441</v>
      </c>
      <c r="D321" s="5">
        <v>0</v>
      </c>
      <c r="E321" s="5"/>
      <c r="F321" s="5">
        <v>6253.99</v>
      </c>
      <c r="G321" s="5"/>
      <c r="H321" s="5"/>
      <c r="I321" s="5"/>
    </row>
    <row r="322" spans="2:9" x14ac:dyDescent="0.25">
      <c r="B322" t="s">
        <v>310</v>
      </c>
      <c r="C322" t="s">
        <v>311</v>
      </c>
      <c r="D322" s="5">
        <v>27.27</v>
      </c>
      <c r="E322" s="5">
        <v>19.09</v>
      </c>
      <c r="F322" s="5">
        <v>38.58</v>
      </c>
      <c r="G322" s="5">
        <v>42.96</v>
      </c>
      <c r="H322" s="5">
        <v>57.32</v>
      </c>
      <c r="I322" s="5">
        <v>43.47</v>
      </c>
    </row>
    <row r="323" spans="2:9" x14ac:dyDescent="0.25">
      <c r="B323" t="s">
        <v>444</v>
      </c>
      <c r="C323" t="s">
        <v>445</v>
      </c>
      <c r="D323" s="5">
        <v>4890.9800000000005</v>
      </c>
      <c r="E323" s="5">
        <v>13803.56</v>
      </c>
      <c r="F323" s="5">
        <v>5832.1900000000005</v>
      </c>
      <c r="G323" s="5">
        <v>3237.15</v>
      </c>
      <c r="H323" s="5">
        <v>20982.959999999999</v>
      </c>
      <c r="I323" s="5">
        <v>3399.98</v>
      </c>
    </row>
    <row r="324" spans="2:9" x14ac:dyDescent="0.25">
      <c r="B324" t="s">
        <v>312</v>
      </c>
      <c r="C324" t="s">
        <v>313</v>
      </c>
      <c r="D324" s="5">
        <v>502.38</v>
      </c>
      <c r="E324" s="5">
        <v>-71.820000000000007</v>
      </c>
      <c r="F324" s="5">
        <v>6.47</v>
      </c>
      <c r="G324" s="5">
        <v>381.83</v>
      </c>
      <c r="H324" s="5">
        <v>-152.27000000000001</v>
      </c>
      <c r="I324" s="5">
        <v>89.52</v>
      </c>
    </row>
    <row r="325" spans="2:9" x14ac:dyDescent="0.25">
      <c r="B325" t="s">
        <v>446</v>
      </c>
      <c r="C325" t="s">
        <v>447</v>
      </c>
      <c r="D325" s="5">
        <v>305.18</v>
      </c>
      <c r="E325" s="5">
        <v>723.72</v>
      </c>
      <c r="F325" s="5">
        <v>-280.73</v>
      </c>
      <c r="G325" s="5">
        <v>162.84</v>
      </c>
      <c r="H325" s="5">
        <v>-23.740000000000002</v>
      </c>
      <c r="I325" s="5">
        <v>1524.24</v>
      </c>
    </row>
    <row r="326" spans="2:9" x14ac:dyDescent="0.25">
      <c r="B326" t="s">
        <v>318</v>
      </c>
      <c r="C326" t="s">
        <v>319</v>
      </c>
      <c r="D326" s="5">
        <v>1322.93</v>
      </c>
      <c r="E326" s="5"/>
      <c r="F326" s="5"/>
      <c r="G326" s="5"/>
      <c r="H326" s="5"/>
      <c r="I326" s="5"/>
    </row>
    <row r="327" spans="2:9" x14ac:dyDescent="0.25">
      <c r="B327" t="s">
        <v>514</v>
      </c>
      <c r="C327" t="s">
        <v>515</v>
      </c>
      <c r="D327" s="5">
        <v>31.92</v>
      </c>
      <c r="E327" s="5">
        <v>11280.24</v>
      </c>
      <c r="F327" s="5">
        <v>6557.01</v>
      </c>
      <c r="G327" s="5">
        <v>9607.17</v>
      </c>
      <c r="H327" s="5">
        <v>112.47</v>
      </c>
      <c r="I327" s="5"/>
    </row>
    <row r="328" spans="2:9" x14ac:dyDescent="0.25">
      <c r="B328" t="s">
        <v>328</v>
      </c>
      <c r="C328" t="s">
        <v>329</v>
      </c>
      <c r="D328" s="5">
        <v>40649.879999999997</v>
      </c>
      <c r="E328" s="5">
        <v>3757.28</v>
      </c>
      <c r="F328" s="5">
        <v>10581.54</v>
      </c>
      <c r="G328" s="5">
        <v>21404.89</v>
      </c>
      <c r="H328" s="5">
        <v>13232.720000000001</v>
      </c>
      <c r="I328" s="5">
        <v>12495.550000000001</v>
      </c>
    </row>
    <row r="329" spans="2:9" x14ac:dyDescent="0.25">
      <c r="B329" t="s">
        <v>516</v>
      </c>
      <c r="C329" t="s">
        <v>517</v>
      </c>
      <c r="D329" s="5"/>
      <c r="E329" s="5"/>
      <c r="F329" s="5"/>
      <c r="G329" s="5"/>
      <c r="H329" s="5"/>
      <c r="I329" s="5">
        <v>69.48</v>
      </c>
    </row>
    <row r="330" spans="2:9" x14ac:dyDescent="0.25">
      <c r="B330" t="s">
        <v>330</v>
      </c>
      <c r="C330" t="s">
        <v>331</v>
      </c>
      <c r="D330" s="5">
        <v>1823.48</v>
      </c>
      <c r="E330" s="5">
        <v>6422.13</v>
      </c>
      <c r="F330" s="5">
        <v>5661.46</v>
      </c>
      <c r="G330" s="5"/>
      <c r="H330" s="5">
        <v>6.3500000000000005</v>
      </c>
      <c r="I330" s="5"/>
    </row>
    <row r="331" spans="2:9" x14ac:dyDescent="0.25">
      <c r="B331" t="s">
        <v>448</v>
      </c>
      <c r="C331" t="s">
        <v>449</v>
      </c>
      <c r="D331" s="5">
        <v>10175.550000000001</v>
      </c>
      <c r="E331" s="5">
        <v>91277.42</v>
      </c>
      <c r="F331" s="5">
        <v>11217.16</v>
      </c>
      <c r="G331" s="5">
        <v>8712.15</v>
      </c>
      <c r="H331" s="5">
        <v>20865.34</v>
      </c>
      <c r="I331" s="5">
        <v>3760.09</v>
      </c>
    </row>
    <row r="332" spans="2:9" x14ac:dyDescent="0.25">
      <c r="B332" t="s">
        <v>450</v>
      </c>
      <c r="C332" t="s">
        <v>451</v>
      </c>
      <c r="D332" s="5">
        <v>606407.9</v>
      </c>
      <c r="E332" s="5"/>
      <c r="F332" s="5"/>
      <c r="G332" s="5"/>
      <c r="H332" s="5"/>
      <c r="I332" s="5"/>
    </row>
    <row r="333" spans="2:9" x14ac:dyDescent="0.25">
      <c r="B333" t="s">
        <v>518</v>
      </c>
      <c r="C333" t="s">
        <v>519</v>
      </c>
      <c r="D333" s="5"/>
      <c r="E333" s="5">
        <v>28183.25</v>
      </c>
      <c r="F333" s="5">
        <v>57720.83</v>
      </c>
      <c r="G333" s="5">
        <v>-28183.25</v>
      </c>
      <c r="H333" s="5">
        <v>-57720.83</v>
      </c>
      <c r="I333" s="5"/>
    </row>
    <row r="334" spans="2:9" x14ac:dyDescent="0.25">
      <c r="B334" t="s">
        <v>477</v>
      </c>
      <c r="C334" t="s">
        <v>478</v>
      </c>
      <c r="D334" s="5"/>
      <c r="E334" s="5"/>
      <c r="F334" s="5"/>
      <c r="G334" s="5"/>
      <c r="H334" s="5">
        <v>21154.560000000001</v>
      </c>
      <c r="I334" s="5"/>
    </row>
    <row r="335" spans="2:9" x14ac:dyDescent="0.25">
      <c r="B335" t="s">
        <v>340</v>
      </c>
      <c r="C335" t="s">
        <v>341</v>
      </c>
      <c r="D335" s="5"/>
      <c r="E335" s="5"/>
      <c r="F335" s="5"/>
      <c r="G335" s="5">
        <v>161.1</v>
      </c>
      <c r="H335" s="5">
        <v>611.02</v>
      </c>
      <c r="I335" s="5">
        <v>114.54</v>
      </c>
    </row>
    <row r="336" spans="2:9" x14ac:dyDescent="0.25">
      <c r="B336" t="s">
        <v>479</v>
      </c>
      <c r="C336" t="s">
        <v>478</v>
      </c>
      <c r="D336" s="5"/>
      <c r="E336" s="5"/>
      <c r="F336" s="5"/>
      <c r="G336" s="5"/>
      <c r="H336" s="5"/>
      <c r="I336" s="5">
        <v>493.13</v>
      </c>
    </row>
    <row r="337" spans="2:9" x14ac:dyDescent="0.25">
      <c r="B337" t="s">
        <v>520</v>
      </c>
      <c r="C337" t="s">
        <v>521</v>
      </c>
      <c r="D337" s="5"/>
      <c r="E337" s="5"/>
      <c r="F337" s="5"/>
      <c r="G337" s="5"/>
      <c r="H337" s="5"/>
      <c r="I337" s="5">
        <v>42116.01</v>
      </c>
    </row>
    <row r="338" spans="2:9" x14ac:dyDescent="0.25">
      <c r="B338" t="s">
        <v>348</v>
      </c>
      <c r="C338" t="s">
        <v>349</v>
      </c>
      <c r="D338" s="5"/>
      <c r="E338" s="5">
        <v>154388.25</v>
      </c>
      <c r="F338" s="5"/>
      <c r="G338" s="5"/>
      <c r="H338" s="5"/>
      <c r="I338" s="5"/>
    </row>
    <row r="339" spans="2:9" x14ac:dyDescent="0.25">
      <c r="B339" t="s">
        <v>356</v>
      </c>
      <c r="C339" t="s">
        <v>357</v>
      </c>
      <c r="D339" s="5">
        <v>0</v>
      </c>
      <c r="E339" s="5"/>
      <c r="F339" s="5"/>
      <c r="G339" s="5"/>
      <c r="H339" s="5"/>
      <c r="I339" s="5">
        <v>21826.2</v>
      </c>
    </row>
    <row r="340" spans="2:9" x14ac:dyDescent="0.25">
      <c r="B340" t="s">
        <v>358</v>
      </c>
      <c r="C340" t="s">
        <v>359</v>
      </c>
      <c r="D340" s="5">
        <v>152076.4</v>
      </c>
      <c r="E340" s="5">
        <v>119.54</v>
      </c>
      <c r="F340" s="5">
        <v>-1095.03</v>
      </c>
      <c r="G340" s="5"/>
      <c r="H340" s="5"/>
      <c r="I340" s="5"/>
    </row>
    <row r="341" spans="2:9" x14ac:dyDescent="0.25">
      <c r="B341" t="s">
        <v>480</v>
      </c>
      <c r="C341" t="s">
        <v>478</v>
      </c>
      <c r="D341" s="5"/>
      <c r="E341" s="5"/>
      <c r="F341" s="5"/>
      <c r="G341" s="5"/>
      <c r="H341" s="5">
        <v>17647.420000000002</v>
      </c>
      <c r="I341" s="5"/>
    </row>
    <row r="342" spans="2:9" x14ac:dyDescent="0.25">
      <c r="B342" t="s">
        <v>481</v>
      </c>
      <c r="C342" t="s">
        <v>482</v>
      </c>
      <c r="D342" s="5"/>
      <c r="E342" s="5"/>
      <c r="F342" s="5"/>
      <c r="G342" s="5"/>
      <c r="H342" s="5"/>
      <c r="I342" s="5">
        <v>61636.450000000004</v>
      </c>
    </row>
    <row r="343" spans="2:9" x14ac:dyDescent="0.25">
      <c r="B343" t="s">
        <v>483</v>
      </c>
      <c r="C343" t="s">
        <v>484</v>
      </c>
      <c r="D343" s="5"/>
      <c r="E343" s="5"/>
      <c r="F343" s="5"/>
      <c r="G343" s="5"/>
      <c r="H343" s="5">
        <v>27631.27</v>
      </c>
      <c r="I343" s="5">
        <v>409.35</v>
      </c>
    </row>
    <row r="344" spans="2:9" x14ac:dyDescent="0.25">
      <c r="B344" t="s">
        <v>489</v>
      </c>
      <c r="C344" t="s">
        <v>490</v>
      </c>
      <c r="D344" s="5"/>
      <c r="E344" s="5"/>
      <c r="F344" s="5"/>
      <c r="G344" s="5"/>
      <c r="H344" s="5"/>
      <c r="I344" s="5">
        <v>626.06000000000006</v>
      </c>
    </row>
    <row r="345" spans="2:9" x14ac:dyDescent="0.25">
      <c r="B345" t="s">
        <v>491</v>
      </c>
      <c r="C345" t="s">
        <v>478</v>
      </c>
      <c r="D345" s="5"/>
      <c r="E345" s="5"/>
      <c r="F345" s="5"/>
      <c r="G345" s="5"/>
      <c r="H345" s="5"/>
      <c r="I345" s="5">
        <v>1264.0899999999999</v>
      </c>
    </row>
    <row r="346" spans="2:9" x14ac:dyDescent="0.25">
      <c r="B346" t="s">
        <v>462</v>
      </c>
      <c r="C346" t="s">
        <v>463</v>
      </c>
      <c r="D346" s="5"/>
      <c r="E346" s="5"/>
      <c r="F346" s="5"/>
      <c r="G346" s="5"/>
      <c r="H346" s="5"/>
      <c r="I346" s="5">
        <v>6458.81</v>
      </c>
    </row>
    <row r="347" spans="2:9" x14ac:dyDescent="0.25">
      <c r="B347" t="s">
        <v>492</v>
      </c>
      <c r="C347" t="s">
        <v>493</v>
      </c>
      <c r="D347" s="5"/>
      <c r="E347" s="5"/>
      <c r="F347" s="5"/>
      <c r="G347" s="5"/>
      <c r="H347" s="5">
        <v>25321.71</v>
      </c>
      <c r="I347" s="5">
        <v>-7317.7</v>
      </c>
    </row>
    <row r="348" spans="2:9" x14ac:dyDescent="0.25">
      <c r="B348" t="s">
        <v>494</v>
      </c>
      <c r="C348" t="s">
        <v>495</v>
      </c>
      <c r="D348" s="5"/>
      <c r="E348" s="5"/>
      <c r="F348" s="5"/>
      <c r="G348" s="5">
        <v>29148.52</v>
      </c>
      <c r="H348" s="5">
        <v>215.98000000000002</v>
      </c>
      <c r="I348" s="5">
        <v>259.69</v>
      </c>
    </row>
    <row r="349" spans="2:9" x14ac:dyDescent="0.25">
      <c r="B349" t="s">
        <v>464</v>
      </c>
      <c r="C349" t="s">
        <v>465</v>
      </c>
      <c r="D349" s="5"/>
      <c r="E349" s="5"/>
      <c r="F349" s="5"/>
      <c r="G349" s="5"/>
      <c r="H349" s="5"/>
      <c r="I349" s="5">
        <v>13843.44</v>
      </c>
    </row>
    <row r="350" spans="2:9" x14ac:dyDescent="0.25">
      <c r="B350" t="s">
        <v>496</v>
      </c>
      <c r="C350" t="s">
        <v>478</v>
      </c>
      <c r="D350" s="5">
        <v>2196.67</v>
      </c>
      <c r="E350" s="5"/>
      <c r="F350" s="5"/>
      <c r="G350" s="5"/>
      <c r="H350" s="5"/>
      <c r="I350" s="5">
        <v>1418.15</v>
      </c>
    </row>
    <row r="351" spans="2:9" x14ac:dyDescent="0.25">
      <c r="B351" t="s">
        <v>522</v>
      </c>
      <c r="C351" t="s">
        <v>523</v>
      </c>
      <c r="D351" s="5">
        <v>-12813.26</v>
      </c>
      <c r="E351" s="5"/>
      <c r="F351" s="5"/>
      <c r="G351" s="5">
        <v>-17109.2</v>
      </c>
      <c r="H351" s="5"/>
      <c r="I351" s="5">
        <v>-105.96000000000001</v>
      </c>
    </row>
    <row r="352" spans="2:9" x14ac:dyDescent="0.25">
      <c r="B352" t="s">
        <v>372</v>
      </c>
      <c r="C352" t="s">
        <v>373</v>
      </c>
      <c r="D352" s="5">
        <v>0</v>
      </c>
      <c r="E352" s="5">
        <v>1040.23</v>
      </c>
      <c r="F352" s="5">
        <v>1525.65</v>
      </c>
      <c r="G352" s="5">
        <v>80.210000000000008</v>
      </c>
      <c r="H352" s="5">
        <v>234.89000000000001</v>
      </c>
      <c r="I352" s="5">
        <v>18.55</v>
      </c>
    </row>
    <row r="353" spans="2:9" x14ac:dyDescent="0.25">
      <c r="B353" t="s">
        <v>497</v>
      </c>
      <c r="C353" t="s">
        <v>498</v>
      </c>
      <c r="D353" s="5"/>
      <c r="E353" s="5"/>
      <c r="F353" s="5"/>
      <c r="G353" s="5"/>
      <c r="H353" s="5">
        <v>12132.68</v>
      </c>
      <c r="I353" s="5"/>
    </row>
    <row r="354" spans="2:9" x14ac:dyDescent="0.25">
      <c r="B354" t="s">
        <v>499</v>
      </c>
      <c r="C354" t="s">
        <v>478</v>
      </c>
      <c r="D354" s="5"/>
      <c r="E354" s="5"/>
      <c r="F354" s="5"/>
      <c r="G354" s="5"/>
      <c r="H354" s="5">
        <v>11860.210000000001</v>
      </c>
      <c r="I354" s="5">
        <v>-3077.57</v>
      </c>
    </row>
    <row r="355" spans="2:9" x14ac:dyDescent="0.25">
      <c r="B355" t="s">
        <v>524</v>
      </c>
      <c r="C355" t="s">
        <v>525</v>
      </c>
      <c r="D355" s="5">
        <v>0</v>
      </c>
      <c r="E355" s="5"/>
      <c r="F355" s="5"/>
      <c r="G355" s="5"/>
      <c r="H355" s="5">
        <v>32843.74</v>
      </c>
      <c r="I355" s="5">
        <v>-26.52</v>
      </c>
    </row>
    <row r="356" spans="2:9" x14ac:dyDescent="0.25">
      <c r="B356" t="s">
        <v>380</v>
      </c>
      <c r="C356" t="s">
        <v>381</v>
      </c>
      <c r="D356" s="5">
        <v>1293.57</v>
      </c>
      <c r="E356" s="5">
        <v>110.36</v>
      </c>
      <c r="F356" s="5">
        <v>25927.77</v>
      </c>
      <c r="G356" s="5"/>
      <c r="H356" s="5"/>
      <c r="I356" s="5"/>
    </row>
    <row r="357" spans="2:9" x14ac:dyDescent="0.25">
      <c r="B357" t="s">
        <v>382</v>
      </c>
      <c r="C357" t="s">
        <v>383</v>
      </c>
      <c r="D357" s="5">
        <f>13060.87+26</f>
        <v>13086.87</v>
      </c>
      <c r="E357" s="5">
        <f>2843.83+12</f>
        <v>2855.83</v>
      </c>
      <c r="F357" s="5">
        <v>3408.9</v>
      </c>
      <c r="G357" s="5">
        <v>2757.4700000000003</v>
      </c>
      <c r="H357" s="5">
        <f>3264.12+35</f>
        <v>3299.12</v>
      </c>
      <c r="I357" s="5">
        <f>888.95-72</f>
        <v>816.95</v>
      </c>
    </row>
    <row r="358" spans="2:9" x14ac:dyDescent="0.25">
      <c r="B358" t="s">
        <v>384</v>
      </c>
      <c r="C358" t="s">
        <v>385</v>
      </c>
      <c r="D358" s="5"/>
      <c r="E358" s="5"/>
      <c r="F358" s="5"/>
      <c r="G358" s="5">
        <v>704.01</v>
      </c>
      <c r="H358" s="5">
        <v>863.49</v>
      </c>
      <c r="I358" s="5">
        <v>62.690000000000005</v>
      </c>
    </row>
    <row r="359" spans="2:9" x14ac:dyDescent="0.25">
      <c r="B359" t="s">
        <v>502</v>
      </c>
      <c r="C359" t="s">
        <v>503</v>
      </c>
      <c r="D359" s="5"/>
      <c r="E359" s="5">
        <v>2.62</v>
      </c>
      <c r="F359" s="5"/>
      <c r="G359" s="5"/>
      <c r="H359" s="5"/>
      <c r="I359" s="5"/>
    </row>
    <row r="360" spans="2:9" x14ac:dyDescent="0.25">
      <c r="B360" t="s">
        <v>388</v>
      </c>
      <c r="C360" t="s">
        <v>389</v>
      </c>
      <c r="D360" s="5"/>
      <c r="E360" s="5"/>
      <c r="F360" s="5">
        <v>41.34</v>
      </c>
      <c r="G360" s="5"/>
      <c r="H360" s="5"/>
      <c r="I360" s="5"/>
    </row>
    <row r="361" spans="2:9" x14ac:dyDescent="0.25">
      <c r="B361" t="s">
        <v>392</v>
      </c>
      <c r="C361" t="s">
        <v>393</v>
      </c>
      <c r="D361" s="5">
        <v>56.01</v>
      </c>
      <c r="E361" s="5"/>
      <c r="F361" s="5"/>
      <c r="G361" s="5"/>
      <c r="H361" s="5"/>
      <c r="I361" s="5"/>
    </row>
    <row r="362" spans="2:9" x14ac:dyDescent="0.25">
      <c r="B362" t="s">
        <v>504</v>
      </c>
      <c r="C362" t="s">
        <v>505</v>
      </c>
      <c r="D362" s="5">
        <v>7985.88</v>
      </c>
      <c r="E362" s="5">
        <v>8561.9500000000007</v>
      </c>
      <c r="F362" s="5">
        <v>9175.41</v>
      </c>
      <c r="G362" s="5">
        <v>1271.93</v>
      </c>
      <c r="H362" s="5">
        <v>807.26</v>
      </c>
      <c r="I362" s="5">
        <v>764.72</v>
      </c>
    </row>
    <row r="363" spans="2:9" x14ac:dyDescent="0.25">
      <c r="B363" t="s">
        <v>394</v>
      </c>
      <c r="C363" t="s">
        <v>395</v>
      </c>
      <c r="D363" s="5">
        <v>561.33000000000004</v>
      </c>
      <c r="E363" s="5">
        <v>223.1</v>
      </c>
      <c r="F363" s="5"/>
      <c r="G363" s="5"/>
      <c r="H363" s="5"/>
      <c r="I363" s="5"/>
    </row>
    <row r="364" spans="2:9" x14ac:dyDescent="0.25">
      <c r="B364" t="s">
        <v>526</v>
      </c>
      <c r="C364" t="s">
        <v>527</v>
      </c>
      <c r="D364" s="5">
        <v>0</v>
      </c>
      <c r="E364" s="5"/>
      <c r="F364" s="5">
        <v>-131314.99</v>
      </c>
      <c r="G364" s="5"/>
      <c r="H364" s="5"/>
      <c r="I364" s="5">
        <v>-1364547.46</v>
      </c>
    </row>
    <row r="365" spans="2:9" x14ac:dyDescent="0.25">
      <c r="C365" t="s">
        <v>508</v>
      </c>
      <c r="D365" s="5"/>
      <c r="E365" s="5"/>
      <c r="F365" s="5"/>
      <c r="G365" s="5"/>
      <c r="H365" s="5"/>
      <c r="I365" s="5">
        <v>1309343.4100000001</v>
      </c>
    </row>
    <row r="366" spans="2:9" x14ac:dyDescent="0.25">
      <c r="C366" t="s">
        <v>528</v>
      </c>
      <c r="D366" s="5"/>
      <c r="E366" s="5"/>
      <c r="F366" s="5"/>
      <c r="G366" s="5"/>
      <c r="H366" s="5"/>
      <c r="I366" s="5">
        <v>55204.05</v>
      </c>
    </row>
    <row r="367" spans="2:9" x14ac:dyDescent="0.25">
      <c r="B367" t="s">
        <v>396</v>
      </c>
      <c r="C367" t="s">
        <v>397</v>
      </c>
      <c r="D367" s="5">
        <v>271.20999999999998</v>
      </c>
      <c r="E367" s="5">
        <v>169.72</v>
      </c>
      <c r="F367" s="5">
        <v>1477.41</v>
      </c>
      <c r="G367" s="5">
        <v>266.94</v>
      </c>
      <c r="H367" s="5">
        <v>1385.58</v>
      </c>
      <c r="I367" s="5"/>
    </row>
    <row r="368" spans="2:9" x14ac:dyDescent="0.25">
      <c r="B368" t="s">
        <v>398</v>
      </c>
      <c r="C368" t="s">
        <v>399</v>
      </c>
      <c r="D368" s="5">
        <v>0</v>
      </c>
      <c r="E368" s="5"/>
      <c r="F368" s="5">
        <v>7.42</v>
      </c>
      <c r="G368" s="5">
        <v>12.84</v>
      </c>
      <c r="H368" s="5">
        <v>6.11</v>
      </c>
      <c r="I368" s="5"/>
    </row>
    <row r="369" spans="1:9" x14ac:dyDescent="0.25">
      <c r="B369" t="s">
        <v>400</v>
      </c>
      <c r="C369" t="s">
        <v>401</v>
      </c>
      <c r="D369" s="5">
        <v>0.02</v>
      </c>
      <c r="E369" s="5">
        <v>0.01</v>
      </c>
      <c r="F369" s="5">
        <v>-0.11</v>
      </c>
      <c r="G369" s="5">
        <v>0.02</v>
      </c>
      <c r="H369" s="5">
        <v>0</v>
      </c>
      <c r="I369" s="5"/>
    </row>
    <row r="370" spans="1:9" x14ac:dyDescent="0.25">
      <c r="B370" t="s">
        <v>402</v>
      </c>
      <c r="C370" t="s">
        <v>403</v>
      </c>
      <c r="D370" s="5">
        <v>0</v>
      </c>
      <c r="E370" s="5"/>
      <c r="F370" s="5"/>
      <c r="G370" s="5">
        <v>88</v>
      </c>
      <c r="H370" s="5">
        <v>75.430000000000007</v>
      </c>
      <c r="I370" s="5"/>
    </row>
    <row r="371" spans="1:9" x14ac:dyDescent="0.25">
      <c r="B371" t="s">
        <v>404</v>
      </c>
      <c r="C371" t="s">
        <v>405</v>
      </c>
      <c r="D371" s="5"/>
      <c r="E371" s="5"/>
      <c r="F371" s="5"/>
      <c r="G371" s="5"/>
      <c r="H371" s="5">
        <v>68.17</v>
      </c>
      <c r="I371" s="5">
        <v>36.869999999999997</v>
      </c>
    </row>
    <row r="372" spans="1:9" x14ac:dyDescent="0.25">
      <c r="B372" t="s">
        <v>406</v>
      </c>
      <c r="C372" t="s">
        <v>407</v>
      </c>
      <c r="D372" s="5">
        <v>0</v>
      </c>
      <c r="E372" s="5">
        <v>261.28000000000003</v>
      </c>
      <c r="F372" s="5">
        <v>284.61</v>
      </c>
      <c r="G372" s="5">
        <v>39.480000000000004</v>
      </c>
      <c r="H372" s="5">
        <v>38</v>
      </c>
      <c r="I372" s="5"/>
    </row>
    <row r="373" spans="1:9" x14ac:dyDescent="0.25">
      <c r="B373" t="s">
        <v>408</v>
      </c>
      <c r="C373" t="s">
        <v>409</v>
      </c>
      <c r="D373" s="5">
        <v>14.56</v>
      </c>
      <c r="E373" s="5"/>
      <c r="F373" s="5"/>
      <c r="G373" s="5"/>
      <c r="H373" s="5"/>
      <c r="I373" s="5"/>
    </row>
    <row r="374" spans="1:9" x14ac:dyDescent="0.25">
      <c r="B374" t="s">
        <v>410</v>
      </c>
      <c r="C374" t="s">
        <v>411</v>
      </c>
      <c r="D374" s="5">
        <v>0.02</v>
      </c>
      <c r="E374" s="5">
        <v>0.02</v>
      </c>
      <c r="F374" s="5">
        <v>0.02</v>
      </c>
      <c r="G374" s="5">
        <v>0.02</v>
      </c>
      <c r="H374" s="5">
        <v>0</v>
      </c>
      <c r="I374" s="5"/>
    </row>
    <row r="375" spans="1:9" x14ac:dyDescent="0.25">
      <c r="B375" t="s">
        <v>412</v>
      </c>
      <c r="C375" t="s">
        <v>413</v>
      </c>
      <c r="D375" s="5">
        <v>0</v>
      </c>
      <c r="E375" s="5"/>
      <c r="F375" s="5">
        <v>14.84</v>
      </c>
      <c r="G375" s="5">
        <v>25.71</v>
      </c>
      <c r="H375" s="5"/>
      <c r="I375" s="5"/>
    </row>
    <row r="376" spans="1:9" x14ac:dyDescent="0.25">
      <c r="B376" t="s">
        <v>414</v>
      </c>
      <c r="C376" t="s">
        <v>415</v>
      </c>
      <c r="D376" s="5">
        <v>0</v>
      </c>
      <c r="E376" s="5"/>
      <c r="F376" s="5">
        <v>27.150000000000002</v>
      </c>
      <c r="G376" s="5">
        <v>47.01</v>
      </c>
      <c r="H376" s="5">
        <v>176.89000000000001</v>
      </c>
      <c r="I376" s="5">
        <v>122.12</v>
      </c>
    </row>
    <row r="377" spans="1:9" x14ac:dyDescent="0.25">
      <c r="B377" t="s">
        <v>416</v>
      </c>
      <c r="C377" t="s">
        <v>417</v>
      </c>
      <c r="D377" s="5">
        <v>2316.4500000000003</v>
      </c>
      <c r="E377" s="5">
        <v>1040.29</v>
      </c>
      <c r="F377" s="5">
        <v>1140.51</v>
      </c>
      <c r="G377" s="5">
        <v>5824.81</v>
      </c>
      <c r="H377" s="5">
        <v>3843.69</v>
      </c>
      <c r="I377" s="5">
        <v>4720.2700000000004</v>
      </c>
    </row>
    <row r="378" spans="1:9" x14ac:dyDescent="0.25">
      <c r="B378" t="s">
        <v>418</v>
      </c>
      <c r="C378" t="s">
        <v>419</v>
      </c>
      <c r="D378" s="5">
        <v>19.29</v>
      </c>
      <c r="E378" s="5"/>
      <c r="F378" s="5"/>
      <c r="G378" s="5"/>
      <c r="H378" s="5"/>
      <c r="I378" s="5"/>
    </row>
    <row r="379" spans="1:9" x14ac:dyDescent="0.25">
      <c r="B379" t="s">
        <v>420</v>
      </c>
      <c r="C379" t="s">
        <v>421</v>
      </c>
      <c r="D379" s="5">
        <v>0</v>
      </c>
      <c r="E379" s="5"/>
      <c r="F379" s="5"/>
      <c r="G379" s="5">
        <v>85.59</v>
      </c>
      <c r="H379" s="5">
        <v>73.570000000000007</v>
      </c>
      <c r="I379" s="5">
        <v>65.14</v>
      </c>
    </row>
    <row r="380" spans="1:9" s="1" customFormat="1" x14ac:dyDescent="0.25">
      <c r="A380" s="1" t="s">
        <v>529</v>
      </c>
      <c r="D380" s="11">
        <f>SUM(D299:D379)</f>
        <v>903435.87</v>
      </c>
      <c r="E380" s="11">
        <f t="shared" ref="E380:I380" si="4">SUM(E299:E379)</f>
        <v>364703.11</v>
      </c>
      <c r="F380" s="11">
        <f t="shared" si="4"/>
        <v>58106.430000000015</v>
      </c>
      <c r="G380" s="11">
        <f t="shared" si="4"/>
        <v>106266.3</v>
      </c>
      <c r="H380" s="11">
        <f t="shared" si="4"/>
        <v>283605.14000000013</v>
      </c>
      <c r="I380" s="11">
        <f t="shared" si="4"/>
        <v>170329.06000000008</v>
      </c>
    </row>
    <row r="381" spans="1:9" x14ac:dyDescent="0.25">
      <c r="A381" t="s">
        <v>530</v>
      </c>
      <c r="B381" t="s">
        <v>249</v>
      </c>
      <c r="C381" t="s">
        <v>250</v>
      </c>
      <c r="D381" s="5"/>
      <c r="E381" s="5"/>
      <c r="F381" s="5">
        <v>19.09</v>
      </c>
      <c r="G381" s="5">
        <v>11.65</v>
      </c>
      <c r="H381" s="5">
        <v>7.86</v>
      </c>
      <c r="I381" s="5">
        <v>76.400000000000006</v>
      </c>
    </row>
    <row r="382" spans="1:9" x14ac:dyDescent="0.25">
      <c r="B382" t="s">
        <v>251</v>
      </c>
      <c r="C382" t="s">
        <v>252</v>
      </c>
      <c r="D382" s="5">
        <v>414.21000000000004</v>
      </c>
      <c r="E382" s="5">
        <v>278.93</v>
      </c>
      <c r="F382" s="5"/>
      <c r="G382" s="5"/>
      <c r="H382" s="5"/>
      <c r="I382" s="5"/>
    </row>
    <row r="383" spans="1:9" x14ac:dyDescent="0.25">
      <c r="B383" t="s">
        <v>253</v>
      </c>
      <c r="C383" t="s">
        <v>254</v>
      </c>
      <c r="D383" s="5">
        <v>0</v>
      </c>
      <c r="E383" s="5"/>
      <c r="F383" s="5"/>
      <c r="G383" s="5"/>
      <c r="H383" s="5"/>
      <c r="I383" s="5">
        <v>-4347.51</v>
      </c>
    </row>
    <row r="384" spans="1:9" x14ac:dyDescent="0.25">
      <c r="C384" t="s">
        <v>531</v>
      </c>
      <c r="D384" s="5"/>
      <c r="E384" s="5"/>
      <c r="F384" s="5"/>
      <c r="G384" s="5"/>
      <c r="H384" s="5"/>
      <c r="I384" s="5">
        <v>4645.07</v>
      </c>
    </row>
    <row r="385" spans="2:9" x14ac:dyDescent="0.25">
      <c r="B385" t="s">
        <v>261</v>
      </c>
      <c r="C385" t="s">
        <v>262</v>
      </c>
      <c r="D385" s="5">
        <v>9.31</v>
      </c>
      <c r="E385" s="5"/>
      <c r="F385" s="5">
        <v>-0.64</v>
      </c>
      <c r="G385" s="5"/>
      <c r="H385" s="5"/>
      <c r="I385" s="5">
        <v>-8.24</v>
      </c>
    </row>
    <row r="386" spans="2:9" x14ac:dyDescent="0.25">
      <c r="B386" t="s">
        <v>263</v>
      </c>
      <c r="C386" t="s">
        <v>264</v>
      </c>
      <c r="D386" s="5">
        <v>0</v>
      </c>
      <c r="E386" s="5"/>
      <c r="F386" s="5">
        <v>31.09</v>
      </c>
      <c r="G386" s="5"/>
      <c r="H386" s="5"/>
      <c r="I386" s="5">
        <v>-1534.8799999999999</v>
      </c>
    </row>
    <row r="387" spans="2:9" x14ac:dyDescent="0.25">
      <c r="C387" t="s">
        <v>531</v>
      </c>
      <c r="D387" s="5"/>
      <c r="E387" s="5"/>
      <c r="F387" s="5"/>
      <c r="G387" s="5"/>
      <c r="H387" s="5"/>
      <c r="I387" s="5">
        <v>2667.89</v>
      </c>
    </row>
    <row r="388" spans="2:9" x14ac:dyDescent="0.25">
      <c r="B388" t="s">
        <v>269</v>
      </c>
      <c r="C388" t="s">
        <v>270</v>
      </c>
      <c r="D388" s="5">
        <v>856.15</v>
      </c>
      <c r="E388" s="5"/>
      <c r="F388" s="5"/>
      <c r="G388" s="5"/>
      <c r="H388" s="5"/>
      <c r="I388" s="5"/>
    </row>
    <row r="389" spans="2:9" x14ac:dyDescent="0.25">
      <c r="B389" t="s">
        <v>273</v>
      </c>
      <c r="C389" t="s">
        <v>274</v>
      </c>
      <c r="D389" s="5">
        <v>110826.51000000001</v>
      </c>
      <c r="E389" s="5">
        <v>-10064.370000000001</v>
      </c>
      <c r="F389" s="5">
        <v>34768.949999999997</v>
      </c>
      <c r="G389" s="5">
        <v>87049.88</v>
      </c>
      <c r="H389" s="5">
        <v>80298.150000000009</v>
      </c>
      <c r="I389" s="5">
        <v>26620.57</v>
      </c>
    </row>
    <row r="390" spans="2:9" x14ac:dyDescent="0.25">
      <c r="B390" t="s">
        <v>434</v>
      </c>
      <c r="C390" t="s">
        <v>435</v>
      </c>
      <c r="D390" s="5">
        <v>0</v>
      </c>
      <c r="E390" s="5"/>
      <c r="F390" s="5"/>
      <c r="G390" s="5"/>
      <c r="H390" s="5">
        <v>585.57000000000005</v>
      </c>
      <c r="I390" s="5">
        <v>3383.25</v>
      </c>
    </row>
    <row r="391" spans="2:9" x14ac:dyDescent="0.25">
      <c r="B391" t="s">
        <v>277</v>
      </c>
      <c r="C391" t="s">
        <v>278</v>
      </c>
      <c r="D391" s="5">
        <v>16420</v>
      </c>
      <c r="E391" s="5">
        <v>12518.82</v>
      </c>
      <c r="F391" s="5">
        <v>13652.37</v>
      </c>
      <c r="G391" s="5">
        <v>14109.74</v>
      </c>
      <c r="H391" s="5">
        <v>6897.68</v>
      </c>
      <c r="I391" s="5">
        <v>9152.36</v>
      </c>
    </row>
    <row r="392" spans="2:9" x14ac:dyDescent="0.25">
      <c r="B392" t="s">
        <v>510</v>
      </c>
      <c r="C392" t="s">
        <v>511</v>
      </c>
      <c r="D392" s="5"/>
      <c r="E392" s="5"/>
      <c r="F392" s="5"/>
      <c r="G392" s="5"/>
      <c r="H392" s="5">
        <v>5917.9800000000005</v>
      </c>
      <c r="I392" s="5">
        <v>7186.54</v>
      </c>
    </row>
    <row r="393" spans="2:9" x14ac:dyDescent="0.25">
      <c r="B393" t="s">
        <v>436</v>
      </c>
      <c r="C393" t="s">
        <v>437</v>
      </c>
      <c r="D393" s="5"/>
      <c r="E393" s="5"/>
      <c r="F393" s="5">
        <v>45048.71</v>
      </c>
      <c r="G393" s="5">
        <v>2717.01</v>
      </c>
      <c r="H393" s="5">
        <v>1640.69</v>
      </c>
      <c r="I393" s="5">
        <v>2303.66</v>
      </c>
    </row>
    <row r="394" spans="2:9" x14ac:dyDescent="0.25">
      <c r="B394" t="s">
        <v>281</v>
      </c>
      <c r="C394" t="s">
        <v>282</v>
      </c>
      <c r="D394" s="5">
        <v>8414.39</v>
      </c>
      <c r="E394" s="5">
        <v>4022.28</v>
      </c>
      <c r="F394" s="5">
        <v>5104.62</v>
      </c>
      <c r="G394" s="5">
        <v>6826.26</v>
      </c>
      <c r="H394" s="5">
        <v>1403.8500000000001</v>
      </c>
      <c r="I394" s="5">
        <v>1429.91</v>
      </c>
    </row>
    <row r="395" spans="2:9" x14ac:dyDescent="0.25">
      <c r="B395" t="s">
        <v>283</v>
      </c>
      <c r="C395" t="s">
        <v>284</v>
      </c>
      <c r="D395" s="5">
        <v>0</v>
      </c>
      <c r="E395" s="5"/>
      <c r="F395" s="5">
        <v>25554.12</v>
      </c>
      <c r="G395" s="5">
        <v>6881.6</v>
      </c>
      <c r="H395" s="5">
        <v>5055.7700000000004</v>
      </c>
      <c r="I395" s="5">
        <v>1941.88</v>
      </c>
    </row>
    <row r="396" spans="2:9" x14ac:dyDescent="0.25">
      <c r="B396" t="s">
        <v>285</v>
      </c>
      <c r="C396" t="s">
        <v>286</v>
      </c>
      <c r="D396" s="5">
        <v>0</v>
      </c>
      <c r="E396" s="5"/>
      <c r="F396" s="5">
        <v>-5266.71</v>
      </c>
      <c r="G396" s="5">
        <v>-1124.45</v>
      </c>
      <c r="H396" s="5">
        <v>-111.02</v>
      </c>
      <c r="I396" s="5">
        <v>9601.23</v>
      </c>
    </row>
    <row r="397" spans="2:9" x14ac:dyDescent="0.25">
      <c r="B397" t="s">
        <v>287</v>
      </c>
      <c r="C397" t="s">
        <v>288</v>
      </c>
      <c r="D397" s="5">
        <v>0</v>
      </c>
      <c r="E397" s="5"/>
      <c r="F397" s="5"/>
      <c r="G397" s="5"/>
      <c r="H397" s="5"/>
      <c r="I397" s="5">
        <v>580.01</v>
      </c>
    </row>
    <row r="398" spans="2:9" x14ac:dyDescent="0.25">
      <c r="B398" t="s">
        <v>289</v>
      </c>
      <c r="C398" t="s">
        <v>290</v>
      </c>
      <c r="D398" s="5">
        <v>119792.3</v>
      </c>
      <c r="E398" s="5">
        <v>7893.71</v>
      </c>
      <c r="F398" s="5"/>
      <c r="G398" s="5">
        <v>-370.6</v>
      </c>
      <c r="H398" s="5"/>
      <c r="I398" s="5"/>
    </row>
    <row r="399" spans="2:9" x14ac:dyDescent="0.25">
      <c r="B399" t="s">
        <v>291</v>
      </c>
      <c r="C399" t="s">
        <v>293</v>
      </c>
      <c r="D399" s="5">
        <v>-1.06</v>
      </c>
      <c r="E399" s="5"/>
      <c r="F399" s="5">
        <v>8.5400000000000009</v>
      </c>
      <c r="G399" s="5"/>
      <c r="H399" s="5"/>
      <c r="I399" s="5">
        <v>-1070.18</v>
      </c>
    </row>
    <row r="400" spans="2:9" x14ac:dyDescent="0.25">
      <c r="B400" t="s">
        <v>294</v>
      </c>
      <c r="C400" t="s">
        <v>295</v>
      </c>
      <c r="D400" s="5">
        <v>0</v>
      </c>
      <c r="E400" s="5"/>
      <c r="F400" s="5"/>
      <c r="G400" s="5"/>
      <c r="H400" s="5">
        <v>-9090.17</v>
      </c>
      <c r="I400" s="5">
        <v>291.85000000000002</v>
      </c>
    </row>
    <row r="401" spans="2:9" x14ac:dyDescent="0.25">
      <c r="B401" t="s">
        <v>296</v>
      </c>
      <c r="C401" t="s">
        <v>297</v>
      </c>
      <c r="D401" s="5"/>
      <c r="E401" s="5"/>
      <c r="F401" s="5"/>
      <c r="G401" s="5">
        <v>-1880.8500000000001</v>
      </c>
      <c r="H401" s="5"/>
      <c r="I401" s="5"/>
    </row>
    <row r="402" spans="2:9" x14ac:dyDescent="0.25">
      <c r="B402" t="s">
        <v>298</v>
      </c>
      <c r="C402" t="s">
        <v>299</v>
      </c>
      <c r="D402" s="5">
        <v>0</v>
      </c>
      <c r="E402" s="5"/>
      <c r="F402" s="5"/>
      <c r="G402" s="5">
        <v>1.52</v>
      </c>
      <c r="H402" s="5"/>
      <c r="I402" s="5"/>
    </row>
    <row r="403" spans="2:9" x14ac:dyDescent="0.25">
      <c r="B403" t="s">
        <v>300</v>
      </c>
      <c r="C403" t="s">
        <v>301</v>
      </c>
      <c r="D403" s="5">
        <v>2470.83</v>
      </c>
      <c r="E403" s="5">
        <v>1255.48</v>
      </c>
      <c r="F403" s="5">
        <v>6367.07</v>
      </c>
      <c r="G403" s="5">
        <v>13020.82</v>
      </c>
      <c r="H403" s="5">
        <v>1509.81</v>
      </c>
      <c r="I403" s="5">
        <v>-227</v>
      </c>
    </row>
    <row r="404" spans="2:9" x14ac:dyDescent="0.25">
      <c r="B404" t="s">
        <v>302</v>
      </c>
      <c r="C404" t="s">
        <v>303</v>
      </c>
      <c r="D404" s="5">
        <v>0</v>
      </c>
      <c r="E404" s="5"/>
      <c r="F404" s="5"/>
      <c r="G404" s="5"/>
      <c r="H404" s="5">
        <v>-2009.54</v>
      </c>
      <c r="I404" s="5">
        <v>-8.34</v>
      </c>
    </row>
    <row r="405" spans="2:9" x14ac:dyDescent="0.25">
      <c r="B405" t="s">
        <v>438</v>
      </c>
      <c r="C405" t="s">
        <v>439</v>
      </c>
      <c r="D405" s="5">
        <v>2164.31</v>
      </c>
      <c r="E405" s="5"/>
      <c r="F405" s="5"/>
      <c r="G405" s="5"/>
      <c r="H405" s="5"/>
      <c r="I405" s="5"/>
    </row>
    <row r="406" spans="2:9" x14ac:dyDescent="0.25">
      <c r="B406" t="s">
        <v>304</v>
      </c>
      <c r="C406" t="s">
        <v>305</v>
      </c>
      <c r="D406" s="5">
        <v>12.6</v>
      </c>
      <c r="E406" s="5"/>
      <c r="F406" s="5"/>
      <c r="G406" s="5"/>
      <c r="H406" s="5"/>
      <c r="I406" s="5"/>
    </row>
    <row r="407" spans="2:9" x14ac:dyDescent="0.25">
      <c r="B407" t="s">
        <v>306</v>
      </c>
      <c r="C407" t="s">
        <v>307</v>
      </c>
      <c r="D407" s="5">
        <v>5919.92</v>
      </c>
      <c r="E407" s="5">
        <v>4340.4400000000005</v>
      </c>
      <c r="F407" s="5">
        <v>3979.58</v>
      </c>
      <c r="G407" s="5">
        <v>3342.7400000000002</v>
      </c>
      <c r="H407" s="5">
        <v>3632.61</v>
      </c>
      <c r="I407" s="5">
        <v>1739.13</v>
      </c>
    </row>
    <row r="408" spans="2:9" x14ac:dyDescent="0.25">
      <c r="B408" t="s">
        <v>442</v>
      </c>
      <c r="C408" t="s">
        <v>443</v>
      </c>
      <c r="D408" s="5">
        <v>2446.48</v>
      </c>
      <c r="E408" s="5">
        <v>5701.97</v>
      </c>
      <c r="F408" s="5">
        <v>3214.69</v>
      </c>
      <c r="G408" s="5"/>
      <c r="H408" s="5">
        <v>5.78</v>
      </c>
      <c r="I408" s="5">
        <v>6898.9400000000005</v>
      </c>
    </row>
    <row r="409" spans="2:9" x14ac:dyDescent="0.25">
      <c r="B409" t="s">
        <v>310</v>
      </c>
      <c r="C409" t="s">
        <v>311</v>
      </c>
      <c r="D409" s="5">
        <v>17250.97</v>
      </c>
      <c r="E409" s="5">
        <v>13411.16</v>
      </c>
      <c r="F409" s="5">
        <v>30658.510000000002</v>
      </c>
      <c r="G409" s="5">
        <v>35164.99</v>
      </c>
      <c r="H409" s="5">
        <v>34116.79</v>
      </c>
      <c r="I409" s="5">
        <v>29226.32</v>
      </c>
    </row>
    <row r="410" spans="2:9" x14ac:dyDescent="0.25">
      <c r="B410" t="s">
        <v>444</v>
      </c>
      <c r="C410" t="s">
        <v>445</v>
      </c>
      <c r="D410" s="5">
        <v>16119.94</v>
      </c>
      <c r="E410" s="5">
        <v>28261.82</v>
      </c>
      <c r="F410" s="5">
        <v>13013.33</v>
      </c>
      <c r="G410" s="5">
        <v>7223.03</v>
      </c>
      <c r="H410" s="5">
        <v>33304.35</v>
      </c>
      <c r="I410" s="5">
        <v>5801.57</v>
      </c>
    </row>
    <row r="411" spans="2:9" x14ac:dyDescent="0.25">
      <c r="B411" t="s">
        <v>312</v>
      </c>
      <c r="C411" t="s">
        <v>313</v>
      </c>
      <c r="D411" s="5">
        <v>8884.27</v>
      </c>
      <c r="E411" s="5">
        <v>-1270.08</v>
      </c>
      <c r="F411" s="5">
        <v>67.59</v>
      </c>
      <c r="G411" s="5">
        <v>3989.13</v>
      </c>
      <c r="H411" s="5">
        <v>-2633.76</v>
      </c>
      <c r="I411" s="5">
        <v>2128.8200000000002</v>
      </c>
    </row>
    <row r="412" spans="2:9" x14ac:dyDescent="0.25">
      <c r="B412" t="s">
        <v>446</v>
      </c>
      <c r="C412" t="s">
        <v>447</v>
      </c>
      <c r="D412" s="5">
        <v>4577</v>
      </c>
      <c r="E412" s="5">
        <v>10854.39</v>
      </c>
      <c r="F412" s="5">
        <v>-4561.4800000000005</v>
      </c>
      <c r="G412" s="5">
        <v>2645.83</v>
      </c>
      <c r="H412" s="5">
        <v>-148.43</v>
      </c>
      <c r="I412" s="5">
        <v>9920</v>
      </c>
    </row>
    <row r="413" spans="2:9" x14ac:dyDescent="0.25">
      <c r="B413" t="s">
        <v>314</v>
      </c>
      <c r="C413" t="s">
        <v>315</v>
      </c>
      <c r="D413" s="5">
        <v>8027.7</v>
      </c>
      <c r="E413" s="5">
        <v>3967.44</v>
      </c>
      <c r="F413" s="5">
        <v>15030.59</v>
      </c>
      <c r="G413" s="5">
        <v>10334.09</v>
      </c>
      <c r="H413" s="5">
        <v>10133.300000000001</v>
      </c>
      <c r="I413" s="5">
        <v>11127.97</v>
      </c>
    </row>
    <row r="414" spans="2:9" x14ac:dyDescent="0.25">
      <c r="B414" t="s">
        <v>316</v>
      </c>
      <c r="C414" t="s">
        <v>317</v>
      </c>
      <c r="D414" s="5">
        <v>1216.74</v>
      </c>
      <c r="E414" s="5">
        <v>-34.28</v>
      </c>
      <c r="F414" s="5">
        <v>2386.2000000000003</v>
      </c>
      <c r="G414" s="5">
        <v>-1602.06</v>
      </c>
      <c r="H414" s="5">
        <v>563.57000000000005</v>
      </c>
      <c r="I414" s="5">
        <v>1477.8</v>
      </c>
    </row>
    <row r="415" spans="2:9" x14ac:dyDescent="0.25">
      <c r="B415" t="s">
        <v>320</v>
      </c>
      <c r="C415" t="s">
        <v>321</v>
      </c>
      <c r="D415" s="5">
        <v>424.01</v>
      </c>
      <c r="E415" s="5">
        <v>1318.78</v>
      </c>
      <c r="F415" s="5">
        <v>47624.04</v>
      </c>
      <c r="G415" s="5">
        <v>15633.1</v>
      </c>
      <c r="H415" s="5">
        <v>67887.81</v>
      </c>
      <c r="I415" s="5">
        <v>49888.480000000003</v>
      </c>
    </row>
    <row r="416" spans="2:9" x14ac:dyDescent="0.25">
      <c r="B416" t="s">
        <v>322</v>
      </c>
      <c r="C416" t="s">
        <v>323</v>
      </c>
      <c r="D416" s="5">
        <v>0</v>
      </c>
      <c r="E416" s="5">
        <v>12.51</v>
      </c>
      <c r="F416" s="5">
        <v>2.4900000000000002</v>
      </c>
      <c r="G416" s="5">
        <v>723.19</v>
      </c>
      <c r="H416" s="5">
        <v>114.34</v>
      </c>
      <c r="I416" s="5">
        <v>1430.96</v>
      </c>
    </row>
    <row r="417" spans="2:9" x14ac:dyDescent="0.25">
      <c r="B417" t="s">
        <v>324</v>
      </c>
      <c r="C417" t="s">
        <v>325</v>
      </c>
      <c r="D417" s="5">
        <v>346.42</v>
      </c>
      <c r="E417" s="5">
        <v>11.68</v>
      </c>
      <c r="F417" s="5">
        <v>93.24</v>
      </c>
      <c r="G417" s="5">
        <v>889.67000000000007</v>
      </c>
      <c r="H417" s="5">
        <v>5743.27</v>
      </c>
      <c r="I417" s="5">
        <v>1533.1000000000001</v>
      </c>
    </row>
    <row r="418" spans="2:9" x14ac:dyDescent="0.25">
      <c r="B418" t="s">
        <v>326</v>
      </c>
      <c r="C418" t="s">
        <v>327</v>
      </c>
      <c r="D418" s="5">
        <v>379.85</v>
      </c>
      <c r="E418" s="5">
        <v>713.97</v>
      </c>
      <c r="F418" s="5">
        <v>872.15</v>
      </c>
      <c r="G418" s="5">
        <v>135.13</v>
      </c>
      <c r="H418" s="5">
        <v>297.84000000000003</v>
      </c>
      <c r="I418" s="5">
        <v>223.49</v>
      </c>
    </row>
    <row r="419" spans="2:9" x14ac:dyDescent="0.25">
      <c r="B419" t="s">
        <v>328</v>
      </c>
      <c r="C419" t="s">
        <v>329</v>
      </c>
      <c r="D419" s="5">
        <v>35974.15</v>
      </c>
      <c r="E419" s="5">
        <v>3325.1</v>
      </c>
      <c r="F419" s="5">
        <v>9581.76</v>
      </c>
      <c r="G419" s="5">
        <v>19734.100000000002</v>
      </c>
      <c r="H419" s="5">
        <v>13647.710000000001</v>
      </c>
      <c r="I419" s="5">
        <v>14701.630000000001</v>
      </c>
    </row>
    <row r="420" spans="2:9" x14ac:dyDescent="0.25">
      <c r="B420" t="s">
        <v>532</v>
      </c>
      <c r="C420" t="s">
        <v>533</v>
      </c>
      <c r="D420" s="5"/>
      <c r="E420" s="5"/>
      <c r="F420" s="5"/>
      <c r="G420" s="5"/>
      <c r="H420" s="5"/>
      <c r="I420" s="5">
        <v>4625.1400000000003</v>
      </c>
    </row>
    <row r="421" spans="2:9" x14ac:dyDescent="0.25">
      <c r="B421" t="s">
        <v>516</v>
      </c>
      <c r="C421" t="s">
        <v>517</v>
      </c>
      <c r="D421" s="5">
        <v>12804.42</v>
      </c>
      <c r="E421" s="5"/>
      <c r="F421" s="5"/>
      <c r="G421" s="5"/>
      <c r="H421" s="5"/>
      <c r="I421" s="5">
        <v>254.78</v>
      </c>
    </row>
    <row r="422" spans="2:9" x14ac:dyDescent="0.25">
      <c r="B422" t="s">
        <v>534</v>
      </c>
      <c r="C422" t="s">
        <v>535</v>
      </c>
      <c r="D422" s="5"/>
      <c r="E422" s="5"/>
      <c r="F422" s="5"/>
      <c r="G422" s="5"/>
      <c r="H422" s="5">
        <v>458.95</v>
      </c>
      <c r="I422" s="5"/>
    </row>
    <row r="423" spans="2:9" x14ac:dyDescent="0.25">
      <c r="B423" t="s">
        <v>330</v>
      </c>
      <c r="C423" t="s">
        <v>331</v>
      </c>
      <c r="D423" s="5">
        <v>1167.4000000000001</v>
      </c>
      <c r="E423" s="5">
        <v>4111.4400000000005</v>
      </c>
      <c r="F423" s="5">
        <v>3624.4700000000003</v>
      </c>
      <c r="G423" s="5"/>
      <c r="H423" s="5">
        <v>7.82</v>
      </c>
      <c r="I423" s="5"/>
    </row>
    <row r="424" spans="2:9" x14ac:dyDescent="0.25">
      <c r="B424" t="s">
        <v>332</v>
      </c>
      <c r="C424" t="s">
        <v>333</v>
      </c>
      <c r="D424" s="5">
        <v>0</v>
      </c>
      <c r="E424" s="5">
        <v>5558.6900000000005</v>
      </c>
      <c r="F424" s="5">
        <v>147.37</v>
      </c>
      <c r="G424" s="5"/>
      <c r="H424" s="5">
        <v>-9.65</v>
      </c>
      <c r="I424" s="5">
        <v>359.58</v>
      </c>
    </row>
    <row r="425" spans="2:9" x14ac:dyDescent="0.25">
      <c r="B425" t="s">
        <v>334</v>
      </c>
      <c r="C425" t="s">
        <v>335</v>
      </c>
      <c r="D425" s="5">
        <v>4206.3599999999997</v>
      </c>
      <c r="E425" s="5">
        <v>2014.15</v>
      </c>
      <c r="F425" s="5">
        <v>2017.1200000000001</v>
      </c>
      <c r="G425" s="5">
        <v>1612.24</v>
      </c>
      <c r="H425" s="5">
        <v>795.83</v>
      </c>
      <c r="I425" s="5">
        <v>1069.93</v>
      </c>
    </row>
    <row r="426" spans="2:9" x14ac:dyDescent="0.25">
      <c r="B426" t="s">
        <v>336</v>
      </c>
      <c r="C426" t="s">
        <v>337</v>
      </c>
      <c r="D426" s="5">
        <v>408.87</v>
      </c>
      <c r="E426" s="5">
        <v>488.47</v>
      </c>
      <c r="F426" s="5">
        <v>194.23000000000002</v>
      </c>
      <c r="G426" s="5">
        <v>1483.99</v>
      </c>
      <c r="H426" s="5">
        <v>1099.77</v>
      </c>
      <c r="I426" s="5">
        <v>7.0000000000000007E-2</v>
      </c>
    </row>
    <row r="427" spans="2:9" x14ac:dyDescent="0.25">
      <c r="B427" t="s">
        <v>452</v>
      </c>
      <c r="C427" t="s">
        <v>453</v>
      </c>
      <c r="D427" s="5">
        <v>-0.51</v>
      </c>
      <c r="E427" s="5"/>
      <c r="F427" s="5"/>
      <c r="G427" s="5"/>
      <c r="H427" s="5"/>
      <c r="I427" s="5"/>
    </row>
    <row r="428" spans="2:9" x14ac:dyDescent="0.25">
      <c r="B428" t="s">
        <v>477</v>
      </c>
      <c r="C428" t="s">
        <v>478</v>
      </c>
      <c r="D428" s="5"/>
      <c r="E428" s="5"/>
      <c r="F428" s="5"/>
      <c r="G428" s="5"/>
      <c r="H428" s="5">
        <v>4252.45</v>
      </c>
      <c r="I428" s="5"/>
    </row>
    <row r="429" spans="2:9" x14ac:dyDescent="0.25">
      <c r="B429" t="s">
        <v>460</v>
      </c>
      <c r="C429" t="s">
        <v>461</v>
      </c>
      <c r="D429" s="5">
        <v>2375.0300000000002</v>
      </c>
      <c r="E429" s="5"/>
      <c r="F429" s="5"/>
      <c r="G429" s="5"/>
      <c r="H429" s="5"/>
      <c r="I429" s="5"/>
    </row>
    <row r="430" spans="2:9" x14ac:dyDescent="0.25">
      <c r="B430" t="s">
        <v>479</v>
      </c>
      <c r="C430" t="s">
        <v>478</v>
      </c>
      <c r="D430" s="5"/>
      <c r="E430" s="5"/>
      <c r="F430" s="5"/>
      <c r="G430" s="5"/>
      <c r="H430" s="5"/>
      <c r="I430" s="5">
        <v>318.16000000000003</v>
      </c>
    </row>
    <row r="431" spans="2:9" x14ac:dyDescent="0.25">
      <c r="B431" t="s">
        <v>346</v>
      </c>
      <c r="C431" t="s">
        <v>347</v>
      </c>
      <c r="D431" s="5"/>
      <c r="E431" s="5"/>
      <c r="F431" s="5"/>
      <c r="G431" s="5"/>
      <c r="H431" s="5"/>
      <c r="I431" s="5">
        <v>3542.2400000000002</v>
      </c>
    </row>
    <row r="432" spans="2:9" x14ac:dyDescent="0.25">
      <c r="B432" t="s">
        <v>520</v>
      </c>
      <c r="C432" t="s">
        <v>521</v>
      </c>
      <c r="D432" s="5"/>
      <c r="E432" s="5"/>
      <c r="F432" s="5"/>
      <c r="G432" s="5"/>
      <c r="H432" s="5"/>
      <c r="I432" s="5">
        <v>18459.36</v>
      </c>
    </row>
    <row r="433" spans="2:9" x14ac:dyDescent="0.25">
      <c r="B433" t="s">
        <v>350</v>
      </c>
      <c r="C433" t="s">
        <v>351</v>
      </c>
      <c r="D433" s="5"/>
      <c r="E433" s="5"/>
      <c r="F433" s="5"/>
      <c r="G433" s="5"/>
      <c r="H433" s="5"/>
      <c r="I433" s="5">
        <v>-407.85</v>
      </c>
    </row>
    <row r="434" spans="2:9" x14ac:dyDescent="0.25">
      <c r="B434" t="s">
        <v>352</v>
      </c>
      <c r="C434" t="s">
        <v>353</v>
      </c>
      <c r="D434" s="5">
        <v>-124.27</v>
      </c>
      <c r="E434" s="5">
        <v>700.48</v>
      </c>
      <c r="F434" s="5">
        <v>210.83</v>
      </c>
      <c r="G434" s="5">
        <v>-458</v>
      </c>
      <c r="H434" s="5">
        <v>241.08</v>
      </c>
      <c r="I434" s="5">
        <v>1764.6200000000001</v>
      </c>
    </row>
    <row r="435" spans="2:9" x14ac:dyDescent="0.25">
      <c r="B435" t="s">
        <v>354</v>
      </c>
      <c r="C435" t="s">
        <v>355</v>
      </c>
      <c r="D435" s="5"/>
      <c r="E435" s="5"/>
      <c r="F435" s="5">
        <v>14449.67</v>
      </c>
      <c r="G435" s="5">
        <v>2806.29</v>
      </c>
      <c r="H435" s="5">
        <v>1771.95</v>
      </c>
      <c r="I435" s="5">
        <v>-2092.71</v>
      </c>
    </row>
    <row r="436" spans="2:9" x14ac:dyDescent="0.25">
      <c r="B436" t="s">
        <v>356</v>
      </c>
      <c r="C436" t="s">
        <v>357</v>
      </c>
      <c r="D436" s="5">
        <v>0</v>
      </c>
      <c r="E436" s="5"/>
      <c r="F436" s="5"/>
      <c r="G436" s="5"/>
      <c r="H436" s="5"/>
      <c r="I436" s="5">
        <v>105294.87</v>
      </c>
    </row>
    <row r="437" spans="2:9" x14ac:dyDescent="0.25">
      <c r="B437" t="s">
        <v>358</v>
      </c>
      <c r="C437" t="s">
        <v>359</v>
      </c>
      <c r="D437" s="5">
        <v>39458.5</v>
      </c>
      <c r="E437" s="5">
        <v>31.01</v>
      </c>
      <c r="F437" s="5">
        <v>-284.13</v>
      </c>
      <c r="G437" s="5"/>
      <c r="H437" s="5"/>
      <c r="I437" s="5"/>
    </row>
    <row r="438" spans="2:9" x14ac:dyDescent="0.25">
      <c r="B438" t="s">
        <v>480</v>
      </c>
      <c r="C438" t="s">
        <v>478</v>
      </c>
      <c r="D438" s="5"/>
      <c r="E438" s="5"/>
      <c r="F438" s="5"/>
      <c r="G438" s="5"/>
      <c r="H438" s="5">
        <v>16897.760000000002</v>
      </c>
      <c r="I438" s="5"/>
    </row>
    <row r="439" spans="2:9" x14ac:dyDescent="0.25">
      <c r="B439" t="s">
        <v>364</v>
      </c>
      <c r="C439" t="s">
        <v>365</v>
      </c>
      <c r="D439" s="5"/>
      <c r="E439" s="5"/>
      <c r="F439" s="5"/>
      <c r="G439" s="5"/>
      <c r="H439" s="5">
        <v>1236.81</v>
      </c>
      <c r="I439" s="5"/>
    </row>
    <row r="440" spans="2:9" x14ac:dyDescent="0.25">
      <c r="B440" t="s">
        <v>366</v>
      </c>
      <c r="C440" t="s">
        <v>367</v>
      </c>
      <c r="D440" s="5"/>
      <c r="E440" s="5"/>
      <c r="F440" s="5"/>
      <c r="G440" s="5"/>
      <c r="H440" s="5"/>
      <c r="I440" s="5">
        <v>1579.8</v>
      </c>
    </row>
    <row r="441" spans="2:9" x14ac:dyDescent="0.25">
      <c r="B441" t="s">
        <v>483</v>
      </c>
      <c r="C441" t="s">
        <v>484</v>
      </c>
      <c r="D441" s="5"/>
      <c r="E441" s="5"/>
      <c r="F441" s="5"/>
      <c r="G441" s="5"/>
      <c r="H441" s="5">
        <v>6285.67</v>
      </c>
      <c r="I441" s="5">
        <v>93.12</v>
      </c>
    </row>
    <row r="442" spans="2:9" x14ac:dyDescent="0.25">
      <c r="B442" t="s">
        <v>489</v>
      </c>
      <c r="C442" t="s">
        <v>490</v>
      </c>
      <c r="D442" s="5"/>
      <c r="E442" s="5"/>
      <c r="F442" s="5"/>
      <c r="G442" s="5"/>
      <c r="H442" s="5"/>
      <c r="I442" s="5">
        <v>142.26</v>
      </c>
    </row>
    <row r="443" spans="2:9" x14ac:dyDescent="0.25">
      <c r="B443" t="s">
        <v>491</v>
      </c>
      <c r="C443" t="s">
        <v>478</v>
      </c>
      <c r="D443" s="5"/>
      <c r="E443" s="5"/>
      <c r="F443" s="5"/>
      <c r="G443" s="5"/>
      <c r="H443" s="5"/>
      <c r="I443" s="5">
        <v>340.61</v>
      </c>
    </row>
    <row r="444" spans="2:9" x14ac:dyDescent="0.25">
      <c r="B444" t="s">
        <v>368</v>
      </c>
      <c r="C444" t="s">
        <v>369</v>
      </c>
      <c r="D444" s="5"/>
      <c r="E444" s="5"/>
      <c r="F444" s="5"/>
      <c r="G444" s="5"/>
      <c r="H444" s="5">
        <v>10649.98</v>
      </c>
      <c r="I444" s="5">
        <v>1655.72</v>
      </c>
    </row>
    <row r="445" spans="2:9" x14ac:dyDescent="0.25">
      <c r="B445" t="s">
        <v>462</v>
      </c>
      <c r="C445" t="s">
        <v>463</v>
      </c>
      <c r="D445" s="5"/>
      <c r="E445" s="5"/>
      <c r="F445" s="5"/>
      <c r="G445" s="5"/>
      <c r="H445" s="5"/>
      <c r="I445" s="5">
        <v>3209.29</v>
      </c>
    </row>
    <row r="446" spans="2:9" x14ac:dyDescent="0.25">
      <c r="B446" t="s">
        <v>492</v>
      </c>
      <c r="C446" t="s">
        <v>493</v>
      </c>
      <c r="D446" s="5"/>
      <c r="E446" s="5"/>
      <c r="F446" s="5"/>
      <c r="G446" s="5"/>
      <c r="H446" s="5">
        <v>6991.3</v>
      </c>
      <c r="I446" s="5">
        <v>-2020.43</v>
      </c>
    </row>
    <row r="447" spans="2:9" x14ac:dyDescent="0.25">
      <c r="B447" t="s">
        <v>370</v>
      </c>
      <c r="C447" t="s">
        <v>371</v>
      </c>
      <c r="D447" s="5"/>
      <c r="E447" s="5"/>
      <c r="F447" s="5"/>
      <c r="G447" s="5"/>
      <c r="H447" s="5">
        <v>8890.77</v>
      </c>
      <c r="I447" s="5">
        <v>453.56</v>
      </c>
    </row>
    <row r="448" spans="2:9" x14ac:dyDescent="0.25">
      <c r="B448" t="s">
        <v>494</v>
      </c>
      <c r="C448" t="s">
        <v>495</v>
      </c>
      <c r="D448" s="5"/>
      <c r="E448" s="5"/>
      <c r="F448" s="5"/>
      <c r="G448" s="5">
        <v>10456.31</v>
      </c>
      <c r="H448" s="5">
        <v>77.460000000000008</v>
      </c>
      <c r="I448" s="5">
        <v>93.16</v>
      </c>
    </row>
    <row r="449" spans="2:9" x14ac:dyDescent="0.25">
      <c r="B449" t="s">
        <v>464</v>
      </c>
      <c r="C449" t="s">
        <v>465</v>
      </c>
      <c r="D449" s="5"/>
      <c r="E449" s="5"/>
      <c r="F449" s="5"/>
      <c r="G449" s="5"/>
      <c r="H449" s="5"/>
      <c r="I449" s="5">
        <v>6107.74</v>
      </c>
    </row>
    <row r="450" spans="2:9" x14ac:dyDescent="0.25">
      <c r="B450" t="s">
        <v>496</v>
      </c>
      <c r="C450" t="s">
        <v>478</v>
      </c>
      <c r="D450" s="5">
        <v>970.4</v>
      </c>
      <c r="E450" s="5"/>
      <c r="F450" s="5"/>
      <c r="G450" s="5"/>
      <c r="H450" s="5"/>
      <c r="I450" s="5">
        <v>565.68000000000006</v>
      </c>
    </row>
    <row r="451" spans="2:9" x14ac:dyDescent="0.25">
      <c r="B451" t="s">
        <v>522</v>
      </c>
      <c r="C451" t="s">
        <v>523</v>
      </c>
      <c r="D451" s="5">
        <v>-2150.94</v>
      </c>
      <c r="E451" s="5"/>
      <c r="F451" s="5"/>
      <c r="G451" s="5">
        <v>-1225.1200000000001</v>
      </c>
      <c r="H451" s="5"/>
      <c r="I451" s="5">
        <v>-7.59</v>
      </c>
    </row>
    <row r="452" spans="2:9" x14ac:dyDescent="0.25">
      <c r="B452" t="s">
        <v>372</v>
      </c>
      <c r="C452" t="s">
        <v>373</v>
      </c>
      <c r="D452" s="5">
        <v>0</v>
      </c>
      <c r="E452" s="5">
        <v>4830.72</v>
      </c>
      <c r="F452" s="5">
        <v>7084.81</v>
      </c>
      <c r="G452" s="5">
        <v>372.43</v>
      </c>
      <c r="H452" s="5">
        <v>2518.27</v>
      </c>
      <c r="I452" s="5">
        <v>198.98000000000002</v>
      </c>
    </row>
    <row r="453" spans="2:9" x14ac:dyDescent="0.25">
      <c r="B453" t="s">
        <v>497</v>
      </c>
      <c r="C453" t="s">
        <v>498</v>
      </c>
      <c r="D453" s="5"/>
      <c r="E453" s="5"/>
      <c r="F453" s="5"/>
      <c r="G453" s="5"/>
      <c r="H453" s="5">
        <v>4594.9400000000005</v>
      </c>
      <c r="I453" s="5"/>
    </row>
    <row r="454" spans="2:9" x14ac:dyDescent="0.25">
      <c r="B454" t="s">
        <v>499</v>
      </c>
      <c r="C454" t="s">
        <v>478</v>
      </c>
      <c r="D454" s="5"/>
      <c r="E454" s="5"/>
      <c r="F454" s="5"/>
      <c r="G454" s="5"/>
      <c r="H454" s="5">
        <v>8140.27</v>
      </c>
      <c r="I454" s="5">
        <v>-2093.9499999999998</v>
      </c>
    </row>
    <row r="455" spans="2:9" x14ac:dyDescent="0.25">
      <c r="B455" t="s">
        <v>524</v>
      </c>
      <c r="C455" t="s">
        <v>525</v>
      </c>
      <c r="D455" s="5">
        <v>0</v>
      </c>
      <c r="E455" s="5"/>
      <c r="F455" s="5"/>
      <c r="G455" s="5"/>
      <c r="H455" s="5">
        <v>193610.09</v>
      </c>
      <c r="I455" s="5">
        <v>-156.29</v>
      </c>
    </row>
    <row r="456" spans="2:9" x14ac:dyDescent="0.25">
      <c r="B456" t="s">
        <v>380</v>
      </c>
      <c r="C456" t="s">
        <v>381</v>
      </c>
      <c r="D456" s="5">
        <v>2732.9</v>
      </c>
      <c r="E456" s="5">
        <v>233.15</v>
      </c>
      <c r="F456" s="5">
        <v>54776.51</v>
      </c>
      <c r="G456" s="5"/>
      <c r="H456" s="5"/>
      <c r="I456" s="5"/>
    </row>
    <row r="457" spans="2:9" x14ac:dyDescent="0.25">
      <c r="B457" t="s">
        <v>382</v>
      </c>
      <c r="C457" t="s">
        <v>383</v>
      </c>
      <c r="D457" s="5">
        <f>6233.03+54</f>
        <v>6287.03</v>
      </c>
      <c r="E457" s="5">
        <f>1357.18+25</f>
        <v>1382.18</v>
      </c>
      <c r="F457" s="5">
        <v>1626.8400000000001</v>
      </c>
      <c r="G457" s="5">
        <v>1315.96</v>
      </c>
      <c r="H457" s="5">
        <f>1557.76+46</f>
        <v>1603.76</v>
      </c>
      <c r="I457" s="5">
        <f>424.24-126</f>
        <v>298.24</v>
      </c>
    </row>
    <row r="458" spans="2:9" x14ac:dyDescent="0.25">
      <c r="B458" t="s">
        <v>384</v>
      </c>
      <c r="C458" t="s">
        <v>385</v>
      </c>
      <c r="D458" s="5"/>
      <c r="E458" s="5"/>
      <c r="F458" s="5"/>
      <c r="G458" s="5">
        <v>23.77</v>
      </c>
      <c r="H458" s="5">
        <v>29.16</v>
      </c>
      <c r="I458" s="5">
        <v>2.12</v>
      </c>
    </row>
    <row r="459" spans="2:9" x14ac:dyDescent="0.25">
      <c r="B459" t="s">
        <v>536</v>
      </c>
      <c r="C459" t="s">
        <v>537</v>
      </c>
      <c r="D459" s="5">
        <v>-0.08</v>
      </c>
      <c r="E459" s="5"/>
      <c r="F459" s="5"/>
      <c r="G459" s="5"/>
      <c r="H459" s="5"/>
      <c r="I459" s="5"/>
    </row>
    <row r="460" spans="2:9" x14ac:dyDescent="0.25">
      <c r="B460" t="s">
        <v>386</v>
      </c>
      <c r="C460" t="s">
        <v>387</v>
      </c>
      <c r="D460" s="5">
        <v>0</v>
      </c>
      <c r="E460" s="5">
        <v>-5088.43</v>
      </c>
      <c r="F460" s="5"/>
      <c r="G460" s="5"/>
      <c r="H460" s="5"/>
      <c r="I460" s="5"/>
    </row>
    <row r="461" spans="2:9" x14ac:dyDescent="0.25">
      <c r="B461" t="s">
        <v>388</v>
      </c>
      <c r="C461" t="s">
        <v>389</v>
      </c>
      <c r="D461" s="5"/>
      <c r="E461" s="5"/>
      <c r="F461" s="5">
        <v>186.97</v>
      </c>
      <c r="G461" s="5"/>
      <c r="H461" s="5"/>
      <c r="I461" s="5"/>
    </row>
    <row r="462" spans="2:9" x14ac:dyDescent="0.25">
      <c r="B462" t="s">
        <v>390</v>
      </c>
      <c r="C462" t="s">
        <v>391</v>
      </c>
      <c r="D462" s="5">
        <v>937.03</v>
      </c>
      <c r="E462" s="5">
        <v>35</v>
      </c>
      <c r="F462" s="5">
        <v>47.230000000000004</v>
      </c>
      <c r="G462" s="5"/>
      <c r="H462" s="5"/>
      <c r="I462" s="5"/>
    </row>
    <row r="463" spans="2:9" x14ac:dyDescent="0.25">
      <c r="B463" t="s">
        <v>392</v>
      </c>
      <c r="C463" t="s">
        <v>393</v>
      </c>
      <c r="D463" s="5">
        <v>19.78</v>
      </c>
      <c r="E463" s="5"/>
      <c r="F463" s="5"/>
      <c r="G463" s="5"/>
      <c r="H463" s="5"/>
      <c r="I463" s="5"/>
    </row>
    <row r="464" spans="2:9" x14ac:dyDescent="0.25">
      <c r="B464" t="s">
        <v>394</v>
      </c>
      <c r="C464" t="s">
        <v>395</v>
      </c>
      <c r="D464" s="5">
        <v>748.44</v>
      </c>
      <c r="E464" s="5">
        <v>297.47000000000003</v>
      </c>
      <c r="F464" s="5"/>
      <c r="G464" s="5"/>
      <c r="H464" s="5"/>
      <c r="I464" s="5"/>
    </row>
    <row r="465" spans="1:9" x14ac:dyDescent="0.25">
      <c r="B465" t="s">
        <v>396</v>
      </c>
      <c r="C465" t="s">
        <v>397</v>
      </c>
      <c r="D465" s="5">
        <v>361.62</v>
      </c>
      <c r="E465" s="5">
        <v>226.28</v>
      </c>
      <c r="F465" s="5">
        <v>1969.88</v>
      </c>
      <c r="G465" s="5">
        <v>355.91</v>
      </c>
      <c r="H465" s="5">
        <v>1847.45</v>
      </c>
      <c r="I465" s="5"/>
    </row>
    <row r="466" spans="1:9" x14ac:dyDescent="0.25">
      <c r="B466" t="s">
        <v>398</v>
      </c>
      <c r="C466" t="s">
        <v>399</v>
      </c>
      <c r="D466" s="5">
        <v>0</v>
      </c>
      <c r="E466" s="5"/>
      <c r="F466" s="5">
        <v>9.9</v>
      </c>
      <c r="G466" s="5">
        <v>17.13</v>
      </c>
      <c r="H466" s="5">
        <v>8.15</v>
      </c>
      <c r="I466" s="5"/>
    </row>
    <row r="467" spans="1:9" x14ac:dyDescent="0.25">
      <c r="B467" t="s">
        <v>400</v>
      </c>
      <c r="C467" t="s">
        <v>401</v>
      </c>
      <c r="D467" s="5">
        <v>327.18</v>
      </c>
      <c r="E467" s="5">
        <v>231.15</v>
      </c>
      <c r="F467" s="5">
        <v>-1799.3700000000001</v>
      </c>
      <c r="G467" s="5">
        <v>372.56</v>
      </c>
      <c r="H467" s="5">
        <v>0.56000000000000005</v>
      </c>
      <c r="I467" s="5"/>
    </row>
    <row r="468" spans="1:9" x14ac:dyDescent="0.25">
      <c r="B468" t="s">
        <v>402</v>
      </c>
      <c r="C468" t="s">
        <v>403</v>
      </c>
      <c r="D468" s="5">
        <v>0</v>
      </c>
      <c r="E468" s="5"/>
      <c r="F468" s="5"/>
      <c r="G468" s="5">
        <v>117.34</v>
      </c>
      <c r="H468" s="5">
        <v>100.58</v>
      </c>
      <c r="I468" s="5"/>
    </row>
    <row r="469" spans="1:9" x14ac:dyDescent="0.25">
      <c r="B469" t="s">
        <v>404</v>
      </c>
      <c r="C469" t="s">
        <v>405</v>
      </c>
      <c r="D469" s="5"/>
      <c r="E469" s="5"/>
      <c r="F469" s="5"/>
      <c r="G469" s="5"/>
      <c r="H469" s="5">
        <v>90.9</v>
      </c>
      <c r="I469" s="5">
        <v>49.17</v>
      </c>
    </row>
    <row r="470" spans="1:9" x14ac:dyDescent="0.25">
      <c r="B470" t="s">
        <v>406</v>
      </c>
      <c r="C470" t="s">
        <v>407</v>
      </c>
      <c r="D470" s="5">
        <v>0</v>
      </c>
      <c r="E470" s="5">
        <v>348.38</v>
      </c>
      <c r="F470" s="5">
        <v>379.47</v>
      </c>
      <c r="G470" s="5">
        <v>52.65</v>
      </c>
      <c r="H470" s="5">
        <v>50.65</v>
      </c>
      <c r="I470" s="5"/>
    </row>
    <row r="471" spans="1:9" x14ac:dyDescent="0.25">
      <c r="B471" t="s">
        <v>408</v>
      </c>
      <c r="C471" t="s">
        <v>409</v>
      </c>
      <c r="D471" s="5">
        <v>19.41</v>
      </c>
      <c r="E471" s="5"/>
      <c r="F471" s="5"/>
      <c r="G471" s="5"/>
      <c r="H471" s="5"/>
      <c r="I471" s="5"/>
    </row>
    <row r="472" spans="1:9" x14ac:dyDescent="0.25">
      <c r="B472" t="s">
        <v>410</v>
      </c>
      <c r="C472" t="s">
        <v>411</v>
      </c>
      <c r="D472" s="5">
        <v>175.98000000000002</v>
      </c>
      <c r="E472" s="5">
        <v>190.85000000000002</v>
      </c>
      <c r="F472" s="5">
        <v>168.37</v>
      </c>
      <c r="G472" s="5">
        <v>218.60999999999999</v>
      </c>
      <c r="H472" s="5">
        <v>13.55</v>
      </c>
      <c r="I472" s="5">
        <v>11.57</v>
      </c>
    </row>
    <row r="473" spans="1:9" x14ac:dyDescent="0.25">
      <c r="B473" t="s">
        <v>412</v>
      </c>
      <c r="C473" t="s">
        <v>413</v>
      </c>
      <c r="D473" s="5">
        <v>0</v>
      </c>
      <c r="E473" s="5"/>
      <c r="F473" s="5">
        <v>19.79</v>
      </c>
      <c r="G473" s="5">
        <v>34.28</v>
      </c>
      <c r="H473" s="5"/>
      <c r="I473" s="5"/>
    </row>
    <row r="474" spans="1:9" x14ac:dyDescent="0.25">
      <c r="B474" t="s">
        <v>414</v>
      </c>
      <c r="C474" t="s">
        <v>415</v>
      </c>
      <c r="D474" s="5">
        <v>0</v>
      </c>
      <c r="E474" s="5"/>
      <c r="F474" s="5">
        <v>36.19</v>
      </c>
      <c r="G474" s="5">
        <v>62.68</v>
      </c>
      <c r="H474" s="5">
        <v>235.84</v>
      </c>
      <c r="I474" s="5">
        <v>162.81</v>
      </c>
    </row>
    <row r="475" spans="1:9" x14ac:dyDescent="0.25">
      <c r="B475" t="s">
        <v>416</v>
      </c>
      <c r="C475" t="s">
        <v>417</v>
      </c>
      <c r="D475" s="5">
        <v>3088.6</v>
      </c>
      <c r="E475" s="5">
        <v>1387.05</v>
      </c>
      <c r="F475" s="5">
        <v>1520.68</v>
      </c>
      <c r="G475" s="5">
        <v>7766.41</v>
      </c>
      <c r="H475" s="5">
        <v>5124.91</v>
      </c>
      <c r="I475" s="5">
        <v>6293.71</v>
      </c>
    </row>
    <row r="476" spans="1:9" x14ac:dyDescent="0.25">
      <c r="B476" t="s">
        <v>418</v>
      </c>
      <c r="C476" t="s">
        <v>419</v>
      </c>
      <c r="D476" s="5">
        <v>25.72</v>
      </c>
      <c r="E476" s="5"/>
      <c r="F476" s="5"/>
      <c r="G476" s="5"/>
      <c r="H476" s="5"/>
      <c r="I476" s="5"/>
    </row>
    <row r="477" spans="1:9" x14ac:dyDescent="0.25">
      <c r="B477" t="s">
        <v>420</v>
      </c>
      <c r="C477" t="s">
        <v>421</v>
      </c>
      <c r="D477" s="5">
        <v>0</v>
      </c>
      <c r="E477" s="5"/>
      <c r="F477" s="5"/>
      <c r="G477" s="5">
        <v>114.10000000000001</v>
      </c>
      <c r="H477" s="5">
        <v>98.100000000000009</v>
      </c>
      <c r="I477" s="5">
        <v>86.86</v>
      </c>
    </row>
    <row r="478" spans="1:9" s="1" customFormat="1" x14ac:dyDescent="0.25">
      <c r="A478" s="1" t="s">
        <v>538</v>
      </c>
      <c r="D478" s="11">
        <f>SUM(D381:D477)</f>
        <v>436785.86999999994</v>
      </c>
      <c r="E478" s="11">
        <f t="shared" ref="E478:I478" si="5">SUM(E381:E477)</f>
        <v>103497.78999999996</v>
      </c>
      <c r="F478" s="11">
        <f t="shared" si="5"/>
        <v>333636.72999999992</v>
      </c>
      <c r="G478" s="11">
        <f t="shared" si="5"/>
        <v>250955.05999999997</v>
      </c>
      <c r="H478" s="11">
        <f t="shared" si="5"/>
        <v>536486.94000000018</v>
      </c>
      <c r="I478" s="11">
        <f t="shared" si="5"/>
        <v>349037.00999999983</v>
      </c>
    </row>
    <row r="479" spans="1:9" x14ac:dyDescent="0.25">
      <c r="A479" t="s">
        <v>539</v>
      </c>
      <c r="B479" t="s">
        <v>259</v>
      </c>
      <c r="C479" t="s">
        <v>260</v>
      </c>
      <c r="D479" s="5">
        <v>0</v>
      </c>
      <c r="E479" s="5"/>
      <c r="F479" s="5"/>
      <c r="G479" s="5"/>
      <c r="H479" s="5"/>
      <c r="I479" s="5">
        <v>-350.87</v>
      </c>
    </row>
    <row r="480" spans="1:9" x14ac:dyDescent="0.25">
      <c r="B480" t="s">
        <v>540</v>
      </c>
      <c r="C480" t="s">
        <v>541</v>
      </c>
      <c r="D480" s="5">
        <v>83383.67</v>
      </c>
      <c r="E480" s="5">
        <v>-1163712.9500000002</v>
      </c>
      <c r="F480" s="5">
        <v>8791.66</v>
      </c>
      <c r="G480" s="5">
        <v>10108.380000000001</v>
      </c>
      <c r="H480" s="5">
        <v>10824.1</v>
      </c>
      <c r="I480" s="5">
        <v>49972.73</v>
      </c>
    </row>
    <row r="481" spans="1:9" x14ac:dyDescent="0.25">
      <c r="C481" t="s">
        <v>542</v>
      </c>
      <c r="D481" s="5"/>
      <c r="E481" s="5">
        <v>356988.85000000003</v>
      </c>
      <c r="F481" s="5"/>
      <c r="G481" s="5"/>
      <c r="H481" s="5"/>
      <c r="I481" s="5"/>
    </row>
    <row r="482" spans="1:9" x14ac:dyDescent="0.25">
      <c r="C482" t="s">
        <v>543</v>
      </c>
      <c r="D482" s="5"/>
      <c r="E482" s="5">
        <v>719038.69000000006</v>
      </c>
      <c r="F482" s="5"/>
      <c r="G482" s="5"/>
      <c r="H482" s="5"/>
      <c r="I482" s="5"/>
    </row>
    <row r="483" spans="1:9" x14ac:dyDescent="0.25">
      <c r="B483" t="s">
        <v>273</v>
      </c>
      <c r="C483" t="s">
        <v>274</v>
      </c>
      <c r="D483" s="5">
        <v>47.25</v>
      </c>
      <c r="E483" s="5">
        <v>-4.2</v>
      </c>
      <c r="F483" s="5">
        <v>13.450000000000001</v>
      </c>
      <c r="G483" s="5">
        <v>32.17</v>
      </c>
      <c r="H483" s="5">
        <v>24.95</v>
      </c>
      <c r="I483" s="5">
        <v>29.3</v>
      </c>
    </row>
    <row r="484" spans="1:9" x14ac:dyDescent="0.25">
      <c r="B484" t="s">
        <v>285</v>
      </c>
      <c r="C484" t="s">
        <v>286</v>
      </c>
      <c r="D484" s="5">
        <v>-7378.62</v>
      </c>
      <c r="E484" s="5">
        <v>5987.46</v>
      </c>
      <c r="F484" s="5">
        <v>-445.69</v>
      </c>
      <c r="G484" s="5">
        <v>-95.15</v>
      </c>
      <c r="H484" s="5">
        <v>-6.3100000000000005</v>
      </c>
      <c r="I484" s="5">
        <v>375.43</v>
      </c>
    </row>
    <row r="485" spans="1:9" x14ac:dyDescent="0.25">
      <c r="B485" t="s">
        <v>544</v>
      </c>
      <c r="C485" t="s">
        <v>545</v>
      </c>
      <c r="D485" s="5"/>
      <c r="E485" s="5">
        <v>7.44</v>
      </c>
      <c r="F485" s="5">
        <v>298.91000000000003</v>
      </c>
      <c r="G485" s="5">
        <v>104.93</v>
      </c>
      <c r="H485" s="5">
        <v>11.01</v>
      </c>
      <c r="I485" s="5">
        <v>205.51</v>
      </c>
    </row>
    <row r="486" spans="1:9" x14ac:dyDescent="0.25">
      <c r="B486" t="s">
        <v>546</v>
      </c>
      <c r="C486" t="s">
        <v>547</v>
      </c>
      <c r="D486" s="5"/>
      <c r="E486" s="5">
        <v>72.03</v>
      </c>
      <c r="F486" s="5">
        <v>7614.32</v>
      </c>
      <c r="G486" s="5">
        <v>6496.75</v>
      </c>
      <c r="H486" s="5">
        <v>4435.66</v>
      </c>
      <c r="I486" s="5">
        <v>3759.61</v>
      </c>
    </row>
    <row r="487" spans="1:9" x14ac:dyDescent="0.25">
      <c r="B487" t="s">
        <v>334</v>
      </c>
      <c r="C487" t="s">
        <v>335</v>
      </c>
      <c r="D487" s="5">
        <v>634.32000000000005</v>
      </c>
      <c r="E487" s="5">
        <v>303.74</v>
      </c>
      <c r="F487" s="5">
        <v>304.19</v>
      </c>
      <c r="G487" s="5">
        <v>243.13</v>
      </c>
      <c r="H487" s="5">
        <v>120.02</v>
      </c>
      <c r="I487" s="5">
        <v>161.35</v>
      </c>
    </row>
    <row r="488" spans="1:9" s="1" customFormat="1" x14ac:dyDescent="0.25">
      <c r="A488" s="1" t="s">
        <v>548</v>
      </c>
      <c r="D488" s="7">
        <f>SUM(D479:D487)</f>
        <v>76686.62000000001</v>
      </c>
      <c r="E488" s="7">
        <f t="shared" ref="E488:I488" si="6">SUM(E479:E487)</f>
        <v>-81318.940000000017</v>
      </c>
      <c r="F488" s="7">
        <f t="shared" si="6"/>
        <v>16576.84</v>
      </c>
      <c r="G488" s="7">
        <f t="shared" si="6"/>
        <v>16890.210000000003</v>
      </c>
      <c r="H488" s="7">
        <f t="shared" si="6"/>
        <v>15409.430000000002</v>
      </c>
      <c r="I488" s="7">
        <f t="shared" si="6"/>
        <v>54153.060000000005</v>
      </c>
    </row>
    <row r="489" spans="1:9" x14ac:dyDescent="0.25">
      <c r="A489" t="s">
        <v>549</v>
      </c>
      <c r="B489" t="s">
        <v>432</v>
      </c>
      <c r="C489" t="s">
        <v>550</v>
      </c>
      <c r="D489" s="5">
        <v>12927.56</v>
      </c>
      <c r="E489" s="5"/>
      <c r="F489" s="5"/>
      <c r="G489" s="5"/>
      <c r="H489" s="5"/>
      <c r="I489" s="5"/>
    </row>
    <row r="490" spans="1:9" x14ac:dyDescent="0.25">
      <c r="C490" t="s">
        <v>551</v>
      </c>
      <c r="D490" s="5">
        <v>11960.93</v>
      </c>
      <c r="E490" s="5"/>
      <c r="F490" s="5"/>
      <c r="G490" s="5"/>
      <c r="H490" s="5"/>
      <c r="I490" s="5"/>
    </row>
    <row r="491" spans="1:9" x14ac:dyDescent="0.25">
      <c r="C491" t="s">
        <v>433</v>
      </c>
      <c r="D491" s="5">
        <v>-3633.1499999999996</v>
      </c>
      <c r="E491" s="5"/>
      <c r="F491" s="5"/>
      <c r="G491" s="5"/>
      <c r="H491" s="5"/>
      <c r="I491" s="5"/>
    </row>
    <row r="492" spans="1:9" x14ac:dyDescent="0.25">
      <c r="B492" t="s">
        <v>267</v>
      </c>
      <c r="C492" t="s">
        <v>268</v>
      </c>
      <c r="D492" s="5">
        <v>-3096.51</v>
      </c>
      <c r="E492" s="5">
        <v>-802.38</v>
      </c>
      <c r="F492" s="5">
        <v>-360.96</v>
      </c>
      <c r="G492" s="5">
        <v>14556.99</v>
      </c>
      <c r="H492" s="5"/>
      <c r="I492" s="5"/>
    </row>
    <row r="493" spans="1:9" x14ac:dyDescent="0.25">
      <c r="B493" t="s">
        <v>552</v>
      </c>
      <c r="C493" t="s">
        <v>553</v>
      </c>
      <c r="D493" s="5"/>
      <c r="E493" s="5"/>
      <c r="F493" s="5"/>
      <c r="G493" s="5">
        <v>4586.6900000000005</v>
      </c>
      <c r="H493" s="5">
        <v>-122.28</v>
      </c>
      <c r="I493" s="5"/>
    </row>
    <row r="494" spans="1:9" x14ac:dyDescent="0.25">
      <c r="B494" t="s">
        <v>338</v>
      </c>
      <c r="C494" t="s">
        <v>339</v>
      </c>
      <c r="D494" s="5">
        <v>5793.84</v>
      </c>
      <c r="E494" s="5">
        <v>758.96</v>
      </c>
      <c r="F494" s="5">
        <v>5134.51</v>
      </c>
      <c r="G494" s="5">
        <v>1106.1100000000001</v>
      </c>
      <c r="H494" s="5">
        <v>5021.08</v>
      </c>
      <c r="I494" s="5">
        <v>1506.45</v>
      </c>
    </row>
    <row r="495" spans="1:9" x14ac:dyDescent="0.25">
      <c r="B495" t="s">
        <v>554</v>
      </c>
      <c r="C495" t="s">
        <v>555</v>
      </c>
      <c r="D495" s="5">
        <v>-122711.53</v>
      </c>
      <c r="E495" s="5"/>
      <c r="F495" s="5"/>
      <c r="G495" s="5"/>
      <c r="H495" s="5">
        <v>-23059.45</v>
      </c>
      <c r="I495" s="5"/>
    </row>
    <row r="496" spans="1:9" x14ac:dyDescent="0.25">
      <c r="B496" t="s">
        <v>556</v>
      </c>
      <c r="C496" t="s">
        <v>557</v>
      </c>
      <c r="D496" s="5"/>
      <c r="E496" s="5"/>
      <c r="F496" s="5"/>
      <c r="G496" s="5"/>
      <c r="H496" s="5"/>
      <c r="I496" s="5">
        <v>-224828.78</v>
      </c>
    </row>
    <row r="497" spans="1:9" x14ac:dyDescent="0.25">
      <c r="B497" t="s">
        <v>558</v>
      </c>
      <c r="C497" t="s">
        <v>559</v>
      </c>
      <c r="D497" s="5"/>
      <c r="E497" s="5"/>
      <c r="F497" s="5"/>
      <c r="G497" s="5"/>
      <c r="H497" s="5">
        <v>-17513.41</v>
      </c>
      <c r="I497" s="5"/>
    </row>
    <row r="498" spans="1:9" x14ac:dyDescent="0.25">
      <c r="B498" t="s">
        <v>481</v>
      </c>
      <c r="C498" t="s">
        <v>482</v>
      </c>
      <c r="D498" s="5"/>
      <c r="E498" s="5"/>
      <c r="F498" s="5"/>
      <c r="G498" s="5"/>
      <c r="H498" s="5"/>
      <c r="I498" s="5">
        <v>42129.51</v>
      </c>
    </row>
    <row r="499" spans="1:9" x14ac:dyDescent="0.25">
      <c r="B499" t="s">
        <v>384</v>
      </c>
      <c r="C499" t="s">
        <v>385</v>
      </c>
      <c r="D499" s="5"/>
      <c r="E499" s="5"/>
      <c r="F499" s="5"/>
      <c r="G499" s="5">
        <v>3478.61</v>
      </c>
      <c r="H499" s="5">
        <v>4266.58</v>
      </c>
      <c r="I499" s="5">
        <v>309.73</v>
      </c>
    </row>
    <row r="500" spans="1:9" s="1" customFormat="1" x14ac:dyDescent="0.25">
      <c r="A500" s="1" t="s">
        <v>560</v>
      </c>
      <c r="D500" s="7">
        <f>SUM(D489:D499)</f>
        <v>-98758.86</v>
      </c>
      <c r="E500" s="7">
        <f t="shared" ref="E500:I500" si="7">SUM(E489:E499)</f>
        <v>-43.419999999999959</v>
      </c>
      <c r="F500" s="7">
        <f t="shared" si="7"/>
        <v>4773.55</v>
      </c>
      <c r="G500" s="7">
        <f t="shared" si="7"/>
        <v>23728.400000000001</v>
      </c>
      <c r="H500" s="7">
        <f t="shared" si="7"/>
        <v>-31407.479999999996</v>
      </c>
      <c r="I500" s="7">
        <f t="shared" si="7"/>
        <v>-180883.08999999997</v>
      </c>
    </row>
    <row r="501" spans="1:9" x14ac:dyDescent="0.25">
      <c r="A501" t="s">
        <v>561</v>
      </c>
      <c r="B501" t="s">
        <v>213</v>
      </c>
      <c r="C501" t="s">
        <v>214</v>
      </c>
      <c r="D501" s="5">
        <v>1394.06</v>
      </c>
      <c r="E501" s="5">
        <v>1018.23</v>
      </c>
      <c r="F501" s="5"/>
      <c r="G501" s="5"/>
      <c r="H501" s="5"/>
      <c r="I501" s="5"/>
    </row>
    <row r="502" spans="1:9" x14ac:dyDescent="0.25">
      <c r="B502" t="s">
        <v>215</v>
      </c>
      <c r="C502" t="s">
        <v>216</v>
      </c>
      <c r="D502" s="5">
        <v>0</v>
      </c>
      <c r="E502" s="5"/>
      <c r="F502" s="5">
        <v>395666.67</v>
      </c>
      <c r="G502" s="5">
        <v>134.29</v>
      </c>
      <c r="H502" s="5">
        <v>4580.17</v>
      </c>
      <c r="I502" s="5">
        <v>515.27</v>
      </c>
    </row>
    <row r="503" spans="1:9" x14ac:dyDescent="0.25">
      <c r="B503" t="s">
        <v>221</v>
      </c>
      <c r="C503" t="s">
        <v>222</v>
      </c>
      <c r="D503" s="5">
        <v>0</v>
      </c>
      <c r="E503" s="5">
        <v>0</v>
      </c>
      <c r="F503" s="5"/>
      <c r="G503" s="5"/>
      <c r="H503" s="5">
        <v>-55506.94</v>
      </c>
      <c r="I503" s="5"/>
    </row>
    <row r="504" spans="1:9" x14ac:dyDescent="0.25">
      <c r="C504" t="s">
        <v>562</v>
      </c>
      <c r="D504" s="5"/>
      <c r="E504" s="5"/>
      <c r="F504" s="5"/>
      <c r="G504" s="5"/>
      <c r="H504" s="5">
        <v>353138.70999999996</v>
      </c>
      <c r="I504" s="5"/>
    </row>
    <row r="505" spans="1:9" x14ac:dyDescent="0.25">
      <c r="B505" t="s">
        <v>563</v>
      </c>
      <c r="C505" t="s">
        <v>564</v>
      </c>
      <c r="D505" s="5">
        <v>0</v>
      </c>
      <c r="E505" s="5"/>
      <c r="F505" s="5">
        <v>554467.57000000007</v>
      </c>
      <c r="G505" s="5">
        <v>2295.16</v>
      </c>
      <c r="H505" s="5">
        <v>1554.25</v>
      </c>
      <c r="I505" s="5">
        <v>3312.84</v>
      </c>
    </row>
    <row r="506" spans="1:9" x14ac:dyDescent="0.25">
      <c r="B506" t="s">
        <v>231</v>
      </c>
      <c r="C506" t="s">
        <v>232</v>
      </c>
      <c r="D506" s="5">
        <v>0</v>
      </c>
      <c r="E506" s="5"/>
      <c r="F506" s="5"/>
      <c r="G506" s="5">
        <v>361334.73</v>
      </c>
      <c r="H506" s="5">
        <v>30613.52</v>
      </c>
      <c r="I506" s="5">
        <v>31954.74</v>
      </c>
    </row>
    <row r="507" spans="1:9" x14ac:dyDescent="0.25">
      <c r="B507" t="s">
        <v>243</v>
      </c>
      <c r="C507" t="s">
        <v>244</v>
      </c>
      <c r="D507" s="5">
        <v>0</v>
      </c>
      <c r="E507" s="5">
        <v>485044.5</v>
      </c>
      <c r="F507" s="5">
        <v>13279.1</v>
      </c>
      <c r="G507" s="5">
        <v>4281.3900000000003</v>
      </c>
      <c r="H507" s="5">
        <v>98209.600000000006</v>
      </c>
      <c r="I507" s="5">
        <v>121017</v>
      </c>
    </row>
    <row r="508" spans="1:9" x14ac:dyDescent="0.25">
      <c r="B508" t="s">
        <v>245</v>
      </c>
      <c r="C508" t="s">
        <v>246</v>
      </c>
      <c r="D508" s="5">
        <v>303.14</v>
      </c>
      <c r="E508" s="5">
        <v>124194.54000000001</v>
      </c>
      <c r="F508" s="5">
        <v>19314.310000000001</v>
      </c>
      <c r="G508" s="5">
        <v>59125.01</v>
      </c>
      <c r="H508" s="5">
        <v>-783.96</v>
      </c>
      <c r="I508" s="5">
        <v>3385.88</v>
      </c>
    </row>
    <row r="509" spans="1:9" s="1" customFormat="1" x14ac:dyDescent="0.25">
      <c r="A509" s="1" t="s">
        <v>565</v>
      </c>
      <c r="D509" s="7">
        <f>SUM(D501:D508)</f>
        <v>1697.1999999999998</v>
      </c>
      <c r="E509" s="7">
        <f t="shared" ref="E509:I509" si="8">SUM(E501:E508)</f>
        <v>610257.27</v>
      </c>
      <c r="F509" s="7">
        <f t="shared" si="8"/>
        <v>982727.65</v>
      </c>
      <c r="G509" s="7">
        <f t="shared" si="8"/>
        <v>427170.58</v>
      </c>
      <c r="H509" s="7">
        <f t="shared" si="8"/>
        <v>431805.34999999992</v>
      </c>
      <c r="I509" s="12">
        <f t="shared" si="8"/>
        <v>160185.73000000001</v>
      </c>
    </row>
    <row r="510" spans="1:9" x14ac:dyDescent="0.25">
      <c r="A510" t="s">
        <v>566</v>
      </c>
      <c r="B510" t="s">
        <v>567</v>
      </c>
      <c r="C510" t="s">
        <v>568</v>
      </c>
      <c r="D510" s="5">
        <v>47933.9</v>
      </c>
      <c r="E510" s="5">
        <v>29295.74</v>
      </c>
      <c r="F510" s="5">
        <v>35911.51</v>
      </c>
      <c r="G510" s="5">
        <v>16597.310000000001</v>
      </c>
      <c r="H510" s="5">
        <v>16267.85</v>
      </c>
      <c r="I510" s="5">
        <v>24502.47</v>
      </c>
    </row>
    <row r="511" spans="1:9" x14ac:dyDescent="0.25">
      <c r="B511" t="s">
        <v>569</v>
      </c>
      <c r="C511" t="s">
        <v>570</v>
      </c>
      <c r="D511" s="5">
        <v>40496.800000000003</v>
      </c>
      <c r="E511" s="5">
        <v>18483.07</v>
      </c>
      <c r="F511" s="5">
        <v>44335.48</v>
      </c>
      <c r="G511" s="5">
        <v>44679.8</v>
      </c>
      <c r="H511" s="5">
        <v>63394.36</v>
      </c>
      <c r="I511" s="5">
        <v>9788.48</v>
      </c>
    </row>
    <row r="512" spans="1:9" x14ac:dyDescent="0.25">
      <c r="B512" t="s">
        <v>571</v>
      </c>
      <c r="C512" t="s">
        <v>572</v>
      </c>
      <c r="D512" s="5">
        <v>3500.91</v>
      </c>
      <c r="E512" s="5">
        <v>4230.88</v>
      </c>
      <c r="F512" s="5">
        <v>4642.93</v>
      </c>
      <c r="G512" s="5">
        <v>3845.9300000000003</v>
      </c>
      <c r="H512" s="5">
        <v>4571.16</v>
      </c>
      <c r="I512" s="5">
        <v>4539.76</v>
      </c>
    </row>
    <row r="513" spans="1:9" s="1" customFormat="1" x14ac:dyDescent="0.25">
      <c r="A513" s="1" t="s">
        <v>573</v>
      </c>
      <c r="D513" s="7">
        <f>SUM(D510:D512)</f>
        <v>91931.610000000015</v>
      </c>
      <c r="E513" s="7">
        <f t="shared" ref="E513:I513" si="9">SUM(E510:E512)</f>
        <v>52009.689999999995</v>
      </c>
      <c r="F513" s="7">
        <f t="shared" si="9"/>
        <v>84889.920000000013</v>
      </c>
      <c r="G513" s="7">
        <f t="shared" si="9"/>
        <v>65123.040000000001</v>
      </c>
      <c r="H513" s="7">
        <f t="shared" si="9"/>
        <v>84233.37000000001</v>
      </c>
      <c r="I513" s="7">
        <f t="shared" si="9"/>
        <v>38830.71</v>
      </c>
    </row>
    <row r="514" spans="1:9" x14ac:dyDescent="0.25">
      <c r="A514" t="s">
        <v>574</v>
      </c>
      <c r="B514" t="s">
        <v>251</v>
      </c>
      <c r="C514" t="s">
        <v>252</v>
      </c>
      <c r="D514" s="5">
        <v>79.06</v>
      </c>
      <c r="E514" s="5">
        <v>53.24</v>
      </c>
      <c r="F514" s="5"/>
      <c r="G514" s="5"/>
      <c r="H514" s="5"/>
      <c r="I514" s="5"/>
    </row>
    <row r="515" spans="1:9" x14ac:dyDescent="0.25">
      <c r="B515" t="s">
        <v>267</v>
      </c>
      <c r="C515" t="s">
        <v>268</v>
      </c>
      <c r="D515" s="5">
        <v>-0.19</v>
      </c>
      <c r="E515" s="5">
        <v>-0.05</v>
      </c>
      <c r="F515" s="5">
        <v>-0.02</v>
      </c>
      <c r="G515" s="5">
        <v>0.71</v>
      </c>
      <c r="H515" s="5"/>
      <c r="I515" s="5"/>
    </row>
    <row r="516" spans="1:9" x14ac:dyDescent="0.25">
      <c r="B516" t="s">
        <v>328</v>
      </c>
      <c r="C516" t="s">
        <v>329</v>
      </c>
      <c r="D516" s="5">
        <v>3.7600000000000002</v>
      </c>
      <c r="E516" s="5">
        <v>0.34</v>
      </c>
      <c r="F516" s="5">
        <v>0.97</v>
      </c>
      <c r="G516" s="5">
        <v>1.77</v>
      </c>
      <c r="H516" s="5">
        <v>1.01</v>
      </c>
      <c r="I516" s="5">
        <v>0.8</v>
      </c>
    </row>
    <row r="517" spans="1:9" x14ac:dyDescent="0.25">
      <c r="B517" t="s">
        <v>382</v>
      </c>
      <c r="C517" t="s">
        <v>383</v>
      </c>
      <c r="D517" s="5">
        <v>16.55</v>
      </c>
      <c r="E517" s="5">
        <v>3.61</v>
      </c>
      <c r="F517" s="5">
        <v>4.32</v>
      </c>
      <c r="G517" s="5">
        <v>3.49</v>
      </c>
      <c r="H517" s="5">
        <v>4.1399999999999997</v>
      </c>
      <c r="I517" s="5">
        <v>1.1300000000000001</v>
      </c>
    </row>
    <row r="518" spans="1:9" x14ac:dyDescent="0.25">
      <c r="B518" t="s">
        <v>414</v>
      </c>
      <c r="C518" t="s">
        <v>415</v>
      </c>
      <c r="D518" s="5">
        <v>0</v>
      </c>
      <c r="E518" s="5"/>
      <c r="F518" s="5">
        <v>9.0500000000000007</v>
      </c>
      <c r="G518" s="5">
        <v>15.67</v>
      </c>
      <c r="H518" s="5">
        <f>58.96+6</f>
        <v>64.960000000000008</v>
      </c>
      <c r="I518" s="5">
        <f>40.7-6</f>
        <v>34.700000000000003</v>
      </c>
    </row>
    <row r="519" spans="1:9" x14ac:dyDescent="0.25">
      <c r="B519" t="s">
        <v>418</v>
      </c>
      <c r="C519" t="s">
        <v>419</v>
      </c>
      <c r="D519" s="5">
        <v>46.61</v>
      </c>
      <c r="E519" s="5"/>
      <c r="F519" s="5"/>
      <c r="G519" s="5"/>
      <c r="H519" s="5"/>
      <c r="I519" s="5"/>
    </row>
    <row r="520" spans="1:9" x14ac:dyDescent="0.25">
      <c r="B520" t="s">
        <v>420</v>
      </c>
      <c r="C520" t="s">
        <v>421</v>
      </c>
      <c r="D520" s="5">
        <v>0</v>
      </c>
      <c r="E520" s="5"/>
      <c r="F520" s="5"/>
      <c r="G520" s="5">
        <v>206.82</v>
      </c>
      <c r="H520" s="5">
        <v>177.8</v>
      </c>
      <c r="I520" s="5">
        <f>157.43-0.5</f>
        <v>156.93</v>
      </c>
    </row>
    <row r="521" spans="1:9" s="1" customFormat="1" x14ac:dyDescent="0.25">
      <c r="A521" s="1" t="s">
        <v>575</v>
      </c>
      <c r="D521" s="7">
        <f>SUM(D514:D520)</f>
        <v>145.79000000000002</v>
      </c>
      <c r="E521" s="7">
        <f t="shared" ref="E521:I521" si="10">SUM(E514:E520)</f>
        <v>57.140000000000008</v>
      </c>
      <c r="F521" s="7">
        <f t="shared" si="10"/>
        <v>14.32</v>
      </c>
      <c r="G521" s="7">
        <f t="shared" si="10"/>
        <v>228.45999999999998</v>
      </c>
      <c r="H521" s="7">
        <f t="shared" si="10"/>
        <v>247.91000000000003</v>
      </c>
      <c r="I521" s="12">
        <f t="shared" si="10"/>
        <v>193.56</v>
      </c>
    </row>
    <row r="522" spans="1:9" x14ac:dyDescent="0.25">
      <c r="A522" t="s">
        <v>576</v>
      </c>
      <c r="B522" t="s">
        <v>540</v>
      </c>
      <c r="C522" t="s">
        <v>541</v>
      </c>
      <c r="D522" s="5">
        <v>0</v>
      </c>
      <c r="E522" s="5">
        <v>13712.43</v>
      </c>
      <c r="F522" s="5"/>
      <c r="G522" s="5"/>
      <c r="H522" s="5"/>
      <c r="I522" s="5"/>
    </row>
    <row r="523" spans="1:9" x14ac:dyDescent="0.25">
      <c r="B523" t="s">
        <v>273</v>
      </c>
      <c r="C523" t="s">
        <v>274</v>
      </c>
      <c r="D523" s="5">
        <v>1597.07</v>
      </c>
      <c r="E523" s="5">
        <v>-168.18</v>
      </c>
      <c r="F523" s="5">
        <v>644.22</v>
      </c>
      <c r="G523" s="5">
        <v>1589.99</v>
      </c>
      <c r="H523" s="5">
        <v>1368.84</v>
      </c>
      <c r="I523" s="5">
        <v>384.1</v>
      </c>
    </row>
    <row r="524" spans="1:9" x14ac:dyDescent="0.25">
      <c r="B524" t="s">
        <v>434</v>
      </c>
      <c r="C524" t="s">
        <v>435</v>
      </c>
      <c r="D524" s="5">
        <v>-2791.7400000000002</v>
      </c>
      <c r="E524" s="5">
        <v>363.19</v>
      </c>
      <c r="F524" s="5">
        <v>518.02</v>
      </c>
      <c r="G524" s="5">
        <v>315.99</v>
      </c>
      <c r="H524" s="5">
        <v>580.66999999999996</v>
      </c>
      <c r="I524" s="5">
        <v>3355.07</v>
      </c>
    </row>
    <row r="525" spans="1:9" x14ac:dyDescent="0.25">
      <c r="B525" t="s">
        <v>277</v>
      </c>
      <c r="C525" t="s">
        <v>278</v>
      </c>
      <c r="D525" s="5"/>
      <c r="E525" s="5"/>
      <c r="F525" s="5">
        <v>473.88</v>
      </c>
      <c r="G525" s="5">
        <v>322.07</v>
      </c>
      <c r="H525" s="5">
        <v>258.02</v>
      </c>
      <c r="I525" s="5">
        <v>312.14</v>
      </c>
    </row>
    <row r="526" spans="1:9" x14ac:dyDescent="0.25">
      <c r="B526" t="s">
        <v>279</v>
      </c>
      <c r="C526" t="s">
        <v>280</v>
      </c>
      <c r="D526" s="5"/>
      <c r="E526" s="5"/>
      <c r="F526" s="5"/>
      <c r="G526" s="5"/>
      <c r="H526" s="5">
        <v>-125.27</v>
      </c>
      <c r="I526" s="5">
        <v>-1.8</v>
      </c>
    </row>
    <row r="527" spans="1:9" x14ac:dyDescent="0.25">
      <c r="B527" t="s">
        <v>577</v>
      </c>
      <c r="C527" t="s">
        <v>578</v>
      </c>
      <c r="D527" s="5"/>
      <c r="E527" s="5"/>
      <c r="F527" s="5"/>
      <c r="G527" s="5"/>
      <c r="H527" s="5">
        <v>2620.92</v>
      </c>
      <c r="I527" s="5"/>
    </row>
    <row r="528" spans="1:9" x14ac:dyDescent="0.25">
      <c r="B528" t="s">
        <v>281</v>
      </c>
      <c r="C528" t="s">
        <v>282</v>
      </c>
      <c r="D528" s="5">
        <v>629.61</v>
      </c>
      <c r="E528" s="5">
        <v>300.95999999999998</v>
      </c>
      <c r="F528" s="5">
        <v>381.95</v>
      </c>
      <c r="G528" s="5">
        <v>404.68</v>
      </c>
      <c r="H528" s="5">
        <v>83.23</v>
      </c>
      <c r="I528" s="5">
        <v>84.77</v>
      </c>
    </row>
    <row r="529" spans="2:9" x14ac:dyDescent="0.25">
      <c r="B529" t="s">
        <v>285</v>
      </c>
      <c r="C529" t="s">
        <v>286</v>
      </c>
      <c r="D529" s="5">
        <v>-23790.82</v>
      </c>
      <c r="E529" s="5">
        <v>19305.310000000001</v>
      </c>
      <c r="F529" s="5">
        <v>-1437.01</v>
      </c>
      <c r="G529" s="5">
        <v>-306.81</v>
      </c>
      <c r="H529" s="5">
        <v>-20.330000000000002</v>
      </c>
      <c r="I529" s="5">
        <v>1210.52</v>
      </c>
    </row>
    <row r="530" spans="2:9" x14ac:dyDescent="0.25">
      <c r="B530" t="s">
        <v>306</v>
      </c>
      <c r="C530" t="s">
        <v>307</v>
      </c>
      <c r="D530" s="5">
        <v>231.27</v>
      </c>
      <c r="E530" s="5">
        <v>169.56</v>
      </c>
      <c r="F530" s="5">
        <v>155.47</v>
      </c>
      <c r="G530" s="5">
        <v>130.59</v>
      </c>
      <c r="H530" s="5">
        <v>94.67</v>
      </c>
      <c r="I530" s="5">
        <v>20.69</v>
      </c>
    </row>
    <row r="531" spans="2:9" x14ac:dyDescent="0.25">
      <c r="B531" t="s">
        <v>310</v>
      </c>
      <c r="C531" t="s">
        <v>311</v>
      </c>
      <c r="D531" s="5">
        <v>524.38</v>
      </c>
      <c r="E531" s="5">
        <v>367.14</v>
      </c>
      <c r="F531" s="5">
        <v>741.48</v>
      </c>
      <c r="G531" s="5">
        <v>935.22</v>
      </c>
      <c r="H531" s="5">
        <v>785.01</v>
      </c>
      <c r="I531" s="5">
        <v>595.45000000000005</v>
      </c>
    </row>
    <row r="532" spans="2:9" x14ac:dyDescent="0.25">
      <c r="B532" t="s">
        <v>312</v>
      </c>
      <c r="C532" t="s">
        <v>313</v>
      </c>
      <c r="D532" s="5">
        <v>651.94000000000005</v>
      </c>
      <c r="E532" s="5">
        <v>-93.2</v>
      </c>
      <c r="F532" s="5">
        <v>4.96</v>
      </c>
      <c r="G532" s="5">
        <v>292.73</v>
      </c>
      <c r="H532" s="5">
        <v>-116.74000000000001</v>
      </c>
      <c r="I532" s="5">
        <v>68.63</v>
      </c>
    </row>
    <row r="533" spans="2:9" x14ac:dyDescent="0.25">
      <c r="B533" t="s">
        <v>579</v>
      </c>
      <c r="C533" t="s">
        <v>580</v>
      </c>
      <c r="D533" s="5">
        <v>0</v>
      </c>
      <c r="E533" s="5"/>
      <c r="F533" s="5">
        <v>26270.11</v>
      </c>
      <c r="G533" s="5"/>
      <c r="H533" s="5"/>
      <c r="I533" s="5"/>
    </row>
    <row r="534" spans="2:9" x14ac:dyDescent="0.25">
      <c r="B534" t="s">
        <v>328</v>
      </c>
      <c r="C534" t="s">
        <v>329</v>
      </c>
      <c r="D534" s="5">
        <v>2626.52</v>
      </c>
      <c r="E534" s="5">
        <v>251.47</v>
      </c>
      <c r="F534" s="5">
        <v>880.54</v>
      </c>
      <c r="G534" s="5">
        <v>1697.31</v>
      </c>
      <c r="H534" s="5">
        <v>1279.3399999999999</v>
      </c>
      <c r="I534" s="5">
        <v>1062.96</v>
      </c>
    </row>
    <row r="535" spans="2:9" x14ac:dyDescent="0.25">
      <c r="B535" t="s">
        <v>334</v>
      </c>
      <c r="C535" t="s">
        <v>335</v>
      </c>
      <c r="D535" s="5">
        <f>33260.65+62</f>
        <v>33322.65</v>
      </c>
      <c r="E535" s="5">
        <f>17729.12+28</f>
        <v>17757.12</v>
      </c>
      <c r="F535" s="5">
        <v>21547.27</v>
      </c>
      <c r="G535" s="5">
        <v>17389.22</v>
      </c>
      <c r="H535" s="5">
        <f>9695.14+77</f>
        <v>9772.14</v>
      </c>
      <c r="I535" s="5">
        <f>13625.7-168</f>
        <v>13457.7</v>
      </c>
    </row>
    <row r="536" spans="2:9" x14ac:dyDescent="0.25">
      <c r="B536" t="s">
        <v>370</v>
      </c>
      <c r="C536" t="s">
        <v>371</v>
      </c>
      <c r="D536" s="5"/>
      <c r="E536" s="5"/>
      <c r="F536" s="5"/>
      <c r="G536" s="5"/>
      <c r="H536" s="5">
        <v>1763.76</v>
      </c>
      <c r="I536" s="5">
        <v>89.97</v>
      </c>
    </row>
    <row r="537" spans="2:9" x14ac:dyDescent="0.25">
      <c r="B537" t="s">
        <v>380</v>
      </c>
      <c r="C537" t="s">
        <v>381</v>
      </c>
      <c r="D537" s="5">
        <v>234.52</v>
      </c>
      <c r="E537" s="5">
        <v>20.010000000000002</v>
      </c>
      <c r="F537" s="5">
        <v>4700.58</v>
      </c>
      <c r="G537" s="5"/>
      <c r="H537" s="5"/>
      <c r="I537" s="5"/>
    </row>
    <row r="538" spans="2:9" x14ac:dyDescent="0.25">
      <c r="B538" t="s">
        <v>382</v>
      </c>
      <c r="C538" t="s">
        <v>383</v>
      </c>
      <c r="D538" s="5">
        <v>2407.7600000000002</v>
      </c>
      <c r="E538" s="5">
        <v>524.26</v>
      </c>
      <c r="F538" s="5">
        <v>628.44000000000005</v>
      </c>
      <c r="G538" s="5">
        <v>508.35</v>
      </c>
      <c r="H538" s="5">
        <v>601.74</v>
      </c>
      <c r="I538" s="5">
        <v>163.88</v>
      </c>
    </row>
    <row r="539" spans="2:9" x14ac:dyDescent="0.25">
      <c r="B539" t="s">
        <v>394</v>
      </c>
      <c r="C539" t="s">
        <v>395</v>
      </c>
      <c r="D539" s="5">
        <v>1356.55</v>
      </c>
      <c r="E539" s="5">
        <v>539.14</v>
      </c>
      <c r="F539" s="5"/>
      <c r="G539" s="5"/>
      <c r="H539" s="5"/>
      <c r="I539" s="5"/>
    </row>
    <row r="540" spans="2:9" x14ac:dyDescent="0.25">
      <c r="B540" t="s">
        <v>396</v>
      </c>
      <c r="C540" t="s">
        <v>397</v>
      </c>
      <c r="D540" s="5">
        <v>655.43000000000006</v>
      </c>
      <c r="E540" s="5">
        <v>410.16</v>
      </c>
      <c r="F540" s="5">
        <v>3570.39</v>
      </c>
      <c r="G540" s="5">
        <v>645.09</v>
      </c>
      <c r="H540" s="5">
        <v>3348.48</v>
      </c>
      <c r="I540" s="5"/>
    </row>
    <row r="541" spans="2:9" x14ac:dyDescent="0.25">
      <c r="B541" t="s">
        <v>398</v>
      </c>
      <c r="C541" t="s">
        <v>399</v>
      </c>
      <c r="D541" s="5">
        <v>0</v>
      </c>
      <c r="E541" s="5"/>
      <c r="F541" s="5">
        <v>17.940000000000001</v>
      </c>
      <c r="G541" s="5">
        <v>31.03</v>
      </c>
      <c r="H541" s="5">
        <v>14.780000000000001</v>
      </c>
      <c r="I541" s="5"/>
    </row>
    <row r="542" spans="2:9" x14ac:dyDescent="0.25">
      <c r="B542" t="s">
        <v>400</v>
      </c>
      <c r="C542" t="s">
        <v>401</v>
      </c>
      <c r="D542" s="5">
        <v>0.06</v>
      </c>
      <c r="E542" s="5">
        <v>0.05</v>
      </c>
      <c r="F542" s="5">
        <v>-0.27</v>
      </c>
      <c r="G542" s="5">
        <v>7.0000000000000007E-2</v>
      </c>
      <c r="H542" s="5">
        <v>0</v>
      </c>
      <c r="I542" s="5"/>
    </row>
    <row r="543" spans="2:9" x14ac:dyDescent="0.25">
      <c r="B543" t="s">
        <v>402</v>
      </c>
      <c r="C543" t="s">
        <v>403</v>
      </c>
      <c r="D543" s="5">
        <v>0</v>
      </c>
      <c r="E543" s="5"/>
      <c r="F543" s="5"/>
      <c r="G543" s="5">
        <v>212.68</v>
      </c>
      <c r="H543" s="5">
        <v>182.28</v>
      </c>
      <c r="I543" s="5"/>
    </row>
    <row r="544" spans="2:9" x14ac:dyDescent="0.25">
      <c r="B544" t="s">
        <v>404</v>
      </c>
      <c r="C544" t="s">
        <v>405</v>
      </c>
      <c r="D544" s="5"/>
      <c r="E544" s="5"/>
      <c r="F544" s="5"/>
      <c r="G544" s="5"/>
      <c r="H544" s="5">
        <v>164.73</v>
      </c>
      <c r="I544" s="5">
        <v>89.12</v>
      </c>
    </row>
    <row r="545" spans="1:9" x14ac:dyDescent="0.25">
      <c r="B545" t="s">
        <v>406</v>
      </c>
      <c r="C545" t="s">
        <v>407</v>
      </c>
      <c r="D545" s="5">
        <v>0</v>
      </c>
      <c r="E545" s="5">
        <v>631.43000000000006</v>
      </c>
      <c r="F545" s="5">
        <v>687.80000000000007</v>
      </c>
      <c r="G545" s="5">
        <v>95.43</v>
      </c>
      <c r="H545" s="5">
        <v>91.81</v>
      </c>
      <c r="I545" s="5"/>
    </row>
    <row r="546" spans="1:9" x14ac:dyDescent="0.25">
      <c r="B546" t="s">
        <v>408</v>
      </c>
      <c r="C546" t="s">
        <v>409</v>
      </c>
      <c r="D546" s="5">
        <v>35.18</v>
      </c>
      <c r="E546" s="5"/>
      <c r="F546" s="5"/>
      <c r="G546" s="5"/>
      <c r="H546" s="5"/>
      <c r="I546" s="5"/>
    </row>
    <row r="547" spans="1:9" x14ac:dyDescent="0.25">
      <c r="B547" t="s">
        <v>410</v>
      </c>
      <c r="C547" t="s">
        <v>411</v>
      </c>
      <c r="D547" s="5">
        <v>0.05</v>
      </c>
      <c r="E547" s="5">
        <v>0.05</v>
      </c>
      <c r="F547" s="5">
        <v>0.05</v>
      </c>
      <c r="G547" s="5">
        <v>0.06</v>
      </c>
      <c r="H547" s="5">
        <v>0</v>
      </c>
      <c r="I547" s="5"/>
    </row>
    <row r="548" spans="1:9" x14ac:dyDescent="0.25">
      <c r="B548" t="s">
        <v>412</v>
      </c>
      <c r="C548" t="s">
        <v>413</v>
      </c>
      <c r="D548" s="5">
        <v>0</v>
      </c>
      <c r="E548" s="5"/>
      <c r="F548" s="5">
        <v>35.880000000000003</v>
      </c>
      <c r="G548" s="5">
        <v>62.13</v>
      </c>
      <c r="H548" s="5"/>
      <c r="I548" s="5"/>
    </row>
    <row r="549" spans="1:9" x14ac:dyDescent="0.25">
      <c r="B549" t="s">
        <v>414</v>
      </c>
      <c r="C549" t="s">
        <v>415</v>
      </c>
      <c r="D549" s="5">
        <v>0</v>
      </c>
      <c r="E549" s="5"/>
      <c r="F549" s="5">
        <v>56.54</v>
      </c>
      <c r="G549" s="5">
        <v>97.93</v>
      </c>
      <c r="H549" s="5">
        <v>368.49</v>
      </c>
      <c r="I549" s="5">
        <v>254</v>
      </c>
    </row>
    <row r="550" spans="1:9" x14ac:dyDescent="0.25">
      <c r="B550" t="s">
        <v>416</v>
      </c>
      <c r="C550" t="s">
        <v>417</v>
      </c>
      <c r="D550" s="5">
        <v>5598.1</v>
      </c>
      <c r="E550" s="5">
        <v>2514.02</v>
      </c>
      <c r="F550" s="5">
        <v>2756.23</v>
      </c>
      <c r="G550" s="5">
        <v>14076.630000000001</v>
      </c>
      <c r="H550" s="5">
        <v>9288.94</v>
      </c>
      <c r="I550" s="5">
        <v>11407.35</v>
      </c>
    </row>
    <row r="551" spans="1:9" s="1" customFormat="1" x14ac:dyDescent="0.25">
      <c r="A551" s="1" t="s">
        <v>581</v>
      </c>
      <c r="D551" s="7">
        <f>SUM(D522:D550)</f>
        <v>23288.530000000006</v>
      </c>
      <c r="E551" s="7">
        <f t="shared" ref="E551:I551" si="11">SUM(E522:E550)</f>
        <v>56604.920000000013</v>
      </c>
      <c r="F551" s="7">
        <f t="shared" si="11"/>
        <v>62634.470000000016</v>
      </c>
      <c r="G551" s="7">
        <f t="shared" si="11"/>
        <v>38500.39</v>
      </c>
      <c r="H551" s="7">
        <f t="shared" si="11"/>
        <v>32405.510000000002</v>
      </c>
      <c r="I551" s="12">
        <f t="shared" si="11"/>
        <v>32554.550000000003</v>
      </c>
    </row>
    <row r="552" spans="1:9" x14ac:dyDescent="0.25">
      <c r="A552" t="s">
        <v>582</v>
      </c>
      <c r="B552" t="s">
        <v>394</v>
      </c>
      <c r="C552" t="s">
        <v>395</v>
      </c>
      <c r="D552" s="5">
        <v>233.89000000000001</v>
      </c>
      <c r="E552" s="5">
        <v>92.95</v>
      </c>
      <c r="F552" s="5"/>
      <c r="G552" s="5"/>
      <c r="H552" s="5"/>
      <c r="I552" s="5"/>
    </row>
    <row r="553" spans="1:9" x14ac:dyDescent="0.25">
      <c r="B553" t="s">
        <v>396</v>
      </c>
      <c r="C553" t="s">
        <v>397</v>
      </c>
      <c r="D553" s="5">
        <v>113.02</v>
      </c>
      <c r="E553" s="5">
        <v>70.710000000000008</v>
      </c>
      <c r="F553" s="5">
        <v>615.58000000000004</v>
      </c>
      <c r="G553" s="5">
        <v>111.22</v>
      </c>
      <c r="H553" s="5">
        <v>577.32000000000005</v>
      </c>
      <c r="I553" s="5"/>
    </row>
    <row r="554" spans="1:9" x14ac:dyDescent="0.25">
      <c r="B554" t="s">
        <v>398</v>
      </c>
      <c r="C554" t="s">
        <v>399</v>
      </c>
      <c r="D554" s="5">
        <v>0</v>
      </c>
      <c r="E554" s="5"/>
      <c r="F554" s="5">
        <v>1.86</v>
      </c>
      <c r="G554" s="5">
        <v>3.21</v>
      </c>
      <c r="H554" s="5">
        <v>1.53</v>
      </c>
      <c r="I554" s="5"/>
    </row>
    <row r="555" spans="1:9" x14ac:dyDescent="0.25">
      <c r="B555" t="s">
        <v>400</v>
      </c>
      <c r="C555" t="s">
        <v>401</v>
      </c>
      <c r="D555" s="5">
        <v>0</v>
      </c>
      <c r="E555" s="5">
        <v>0.01</v>
      </c>
      <c r="F555" s="5">
        <v>-0.04</v>
      </c>
      <c r="G555" s="5">
        <v>0.01</v>
      </c>
      <c r="H555" s="5">
        <v>0</v>
      </c>
      <c r="I555" s="5"/>
    </row>
    <row r="556" spans="1:9" x14ac:dyDescent="0.25">
      <c r="B556" t="s">
        <v>402</v>
      </c>
      <c r="C556" t="s">
        <v>403</v>
      </c>
      <c r="D556" s="5">
        <v>0</v>
      </c>
      <c r="E556" s="5"/>
      <c r="F556" s="5"/>
      <c r="G556" s="5">
        <v>36.67</v>
      </c>
      <c r="H556" s="5">
        <v>31.43</v>
      </c>
      <c r="I556" s="5"/>
    </row>
    <row r="557" spans="1:9" x14ac:dyDescent="0.25">
      <c r="B557" t="s">
        <v>404</v>
      </c>
      <c r="C557" t="s">
        <v>405</v>
      </c>
      <c r="D557" s="5"/>
      <c r="E557" s="5"/>
      <c r="F557" s="5"/>
      <c r="G557" s="5"/>
      <c r="H557" s="5">
        <v>28.41</v>
      </c>
      <c r="I557" s="5">
        <v>15.36</v>
      </c>
    </row>
    <row r="558" spans="1:9" x14ac:dyDescent="0.25">
      <c r="B558" t="s">
        <v>406</v>
      </c>
      <c r="C558" t="s">
        <v>407</v>
      </c>
      <c r="D558" s="5">
        <v>0</v>
      </c>
      <c r="E558" s="5">
        <v>108.86</v>
      </c>
      <c r="F558" s="5">
        <v>118.58</v>
      </c>
      <c r="G558" s="5">
        <v>16.46</v>
      </c>
      <c r="H558" s="5">
        <v>15.83</v>
      </c>
      <c r="I558" s="5"/>
    </row>
    <row r="559" spans="1:9" x14ac:dyDescent="0.25">
      <c r="B559" t="s">
        <v>408</v>
      </c>
      <c r="C559" t="s">
        <v>409</v>
      </c>
      <c r="D559" s="5">
        <v>6.07</v>
      </c>
      <c r="E559" s="5"/>
      <c r="F559" s="5"/>
      <c r="G559" s="5"/>
      <c r="H559" s="5"/>
      <c r="I559" s="5"/>
    </row>
    <row r="560" spans="1:9" x14ac:dyDescent="0.25">
      <c r="B560" t="s">
        <v>410</v>
      </c>
      <c r="C560" t="s">
        <v>411</v>
      </c>
      <c r="D560" s="5">
        <v>0.02</v>
      </c>
      <c r="E560" s="5">
        <v>0.02</v>
      </c>
      <c r="F560" s="5">
        <v>0.01</v>
      </c>
      <c r="G560" s="5">
        <v>0.02</v>
      </c>
      <c r="H560" s="5">
        <v>0</v>
      </c>
      <c r="I560" s="5"/>
    </row>
    <row r="561" spans="1:9" x14ac:dyDescent="0.25">
      <c r="B561" t="s">
        <v>412</v>
      </c>
      <c r="C561" t="s">
        <v>413</v>
      </c>
      <c r="D561" s="5">
        <v>0</v>
      </c>
      <c r="E561" s="5"/>
      <c r="F561" s="5">
        <v>6.19</v>
      </c>
      <c r="G561" s="5">
        <v>10.72</v>
      </c>
      <c r="H561" s="5"/>
      <c r="I561" s="5"/>
    </row>
    <row r="562" spans="1:9" x14ac:dyDescent="0.25">
      <c r="B562" t="s">
        <v>414</v>
      </c>
      <c r="C562" t="s">
        <v>415</v>
      </c>
      <c r="D562" s="5">
        <v>0</v>
      </c>
      <c r="E562" s="5"/>
      <c r="F562" s="5">
        <v>11.31</v>
      </c>
      <c r="G562" s="5">
        <v>19.59</v>
      </c>
      <c r="H562" s="5">
        <v>73.7</v>
      </c>
      <c r="I562" s="5">
        <f>50.88-0.5</f>
        <v>50.38</v>
      </c>
    </row>
    <row r="563" spans="1:9" x14ac:dyDescent="0.25">
      <c r="B563" t="s">
        <v>416</v>
      </c>
      <c r="C563" t="s">
        <v>417</v>
      </c>
      <c r="D563" s="5">
        <v>965.19</v>
      </c>
      <c r="E563" s="5">
        <v>433.43</v>
      </c>
      <c r="F563" s="5">
        <v>475.23</v>
      </c>
      <c r="G563" s="5">
        <v>2427.02</v>
      </c>
      <c r="H563" s="5">
        <v>1601.53</v>
      </c>
      <c r="I563" s="5">
        <v>1966.78</v>
      </c>
    </row>
    <row r="564" spans="1:9" x14ac:dyDescent="0.25">
      <c r="B564" t="s">
        <v>418</v>
      </c>
      <c r="C564" t="s">
        <v>419</v>
      </c>
      <c r="D564" s="5">
        <v>8.0400000000000009</v>
      </c>
      <c r="E564" s="5"/>
      <c r="F564" s="5"/>
      <c r="G564" s="5"/>
      <c r="H564" s="5"/>
      <c r="I564" s="5"/>
    </row>
    <row r="565" spans="1:9" s="1" customFormat="1" x14ac:dyDescent="0.25">
      <c r="A565" s="1" t="s">
        <v>583</v>
      </c>
      <c r="D565" s="7">
        <f>SUM(D552:D564)</f>
        <v>1326.23</v>
      </c>
      <c r="E565" s="7">
        <f t="shared" ref="E565:I565" si="12">SUM(E552:E564)</f>
        <v>705.98</v>
      </c>
      <c r="F565" s="7">
        <f t="shared" si="12"/>
        <v>1228.7200000000003</v>
      </c>
      <c r="G565" s="7">
        <f t="shared" si="12"/>
        <v>2624.92</v>
      </c>
      <c r="H565" s="7">
        <f t="shared" si="12"/>
        <v>2329.75</v>
      </c>
      <c r="I565" s="7">
        <f t="shared" si="12"/>
        <v>2032.52</v>
      </c>
    </row>
    <row r="566" spans="1:9" s="1" customFormat="1" x14ac:dyDescent="0.25">
      <c r="A566">
        <v>3712</v>
      </c>
      <c r="B566" t="s">
        <v>432</v>
      </c>
      <c r="C566" t="s">
        <v>433</v>
      </c>
      <c r="D566" s="5">
        <v>-16494.88</v>
      </c>
      <c r="E566" s="5"/>
      <c r="F566" s="5"/>
      <c r="G566" s="5"/>
      <c r="H566" s="5"/>
      <c r="I566" s="5"/>
    </row>
    <row r="567" spans="1:9" s="1" customFormat="1" x14ac:dyDescent="0.25">
      <c r="A567"/>
      <c r="B567" t="s">
        <v>267</v>
      </c>
      <c r="C567" t="s">
        <v>268</v>
      </c>
      <c r="D567" s="5">
        <v>-1078.5899999999999</v>
      </c>
      <c r="E567" s="5">
        <v>-263.87</v>
      </c>
      <c r="F567" s="5">
        <v>-120.21000000000001</v>
      </c>
      <c r="G567" s="5">
        <v>4526.1099999999997</v>
      </c>
      <c r="H567" s="5"/>
      <c r="I567" s="5"/>
    </row>
    <row r="568" spans="1:9" s="1" customFormat="1" x14ac:dyDescent="0.25">
      <c r="A568"/>
      <c r="B568" t="s">
        <v>306</v>
      </c>
      <c r="C568" t="s">
        <v>307</v>
      </c>
      <c r="D568" s="5">
        <v>0</v>
      </c>
      <c r="E568" s="5"/>
      <c r="F568" s="5"/>
      <c r="G568" s="5"/>
      <c r="H568" s="5"/>
      <c r="I568" s="5">
        <v>5.7700000000000005</v>
      </c>
    </row>
    <row r="569" spans="1:9" s="1" customFormat="1" x14ac:dyDescent="0.25">
      <c r="A569"/>
      <c r="B569" t="s">
        <v>312</v>
      </c>
      <c r="C569" t="s">
        <v>313</v>
      </c>
      <c r="D569" s="5">
        <v>523.24</v>
      </c>
      <c r="E569" s="5">
        <v>-74.820000000000007</v>
      </c>
      <c r="F569" s="5">
        <v>3.97</v>
      </c>
      <c r="G569" s="5">
        <v>234.96</v>
      </c>
      <c r="H569" s="5">
        <v>-93.68</v>
      </c>
      <c r="I569" s="5">
        <v>55.07</v>
      </c>
    </row>
    <row r="570" spans="1:9" s="1" customFormat="1" x14ac:dyDescent="0.25">
      <c r="A570"/>
      <c r="B570" t="s">
        <v>446</v>
      </c>
      <c r="C570" t="s">
        <v>447</v>
      </c>
      <c r="D570" s="5">
        <v>44.800000000000004</v>
      </c>
      <c r="E570" s="5">
        <v>212.43</v>
      </c>
      <c r="F570" s="5">
        <v>-82.4</v>
      </c>
      <c r="G570" s="5">
        <v>47.800000000000004</v>
      </c>
      <c r="H570" s="5">
        <v>-2.68</v>
      </c>
      <c r="I570" s="5">
        <v>172.19</v>
      </c>
    </row>
    <row r="571" spans="1:9" s="1" customFormat="1" x14ac:dyDescent="0.25">
      <c r="A571"/>
      <c r="B571" t="s">
        <v>338</v>
      </c>
      <c r="C571" t="s">
        <v>339</v>
      </c>
      <c r="D571" s="5">
        <f>2364.18+11</f>
        <v>2375.1799999999998</v>
      </c>
      <c r="E571" s="5">
        <f>309.69+5</f>
        <v>314.69</v>
      </c>
      <c r="F571" s="5">
        <v>2095.13</v>
      </c>
      <c r="G571" s="5">
        <v>451.35</v>
      </c>
      <c r="H571" s="5">
        <f>2048.85+15</f>
        <v>2063.85</v>
      </c>
      <c r="I571" s="5">
        <f>614.72-30</f>
        <v>584.72</v>
      </c>
    </row>
    <row r="572" spans="1:9" s="1" customFormat="1" x14ac:dyDescent="0.25">
      <c r="A572"/>
      <c r="B572" t="s">
        <v>554</v>
      </c>
      <c r="C572" t="s">
        <v>555</v>
      </c>
      <c r="D572" s="5">
        <v>-62829.520000000004</v>
      </c>
      <c r="E572" s="5"/>
      <c r="F572" s="5"/>
      <c r="G572" s="5"/>
      <c r="H572" s="5">
        <v>-12742.25</v>
      </c>
      <c r="I572" s="5"/>
    </row>
    <row r="573" spans="1:9" s="1" customFormat="1" x14ac:dyDescent="0.25">
      <c r="A573"/>
      <c r="B573" t="s">
        <v>556</v>
      </c>
      <c r="C573" t="s">
        <v>557</v>
      </c>
      <c r="D573" s="5"/>
      <c r="E573" s="5"/>
      <c r="F573" s="5"/>
      <c r="G573" s="5"/>
      <c r="H573" s="5"/>
      <c r="I573" s="5">
        <v>-78202.66</v>
      </c>
    </row>
    <row r="574" spans="1:9" s="1" customFormat="1" x14ac:dyDescent="0.25">
      <c r="A574"/>
      <c r="B574" t="s">
        <v>558</v>
      </c>
      <c r="C574" t="s">
        <v>559</v>
      </c>
      <c r="D574" s="5"/>
      <c r="E574" s="5"/>
      <c r="F574" s="5"/>
      <c r="G574" s="5"/>
      <c r="H574" s="5">
        <v>-8642.7000000000007</v>
      </c>
      <c r="I574" s="5"/>
    </row>
    <row r="575" spans="1:9" s="1" customFormat="1" x14ac:dyDescent="0.25">
      <c r="A575"/>
      <c r="B575" t="s">
        <v>481</v>
      </c>
      <c r="C575" t="s">
        <v>482</v>
      </c>
      <c r="D575" s="5"/>
      <c r="E575" s="5"/>
      <c r="F575" s="5"/>
      <c r="G575" s="5"/>
      <c r="H575" s="5"/>
      <c r="I575" s="5">
        <v>100114.76000000001</v>
      </c>
    </row>
    <row r="576" spans="1:9" s="1" customFormat="1" x14ac:dyDescent="0.25">
      <c r="A576"/>
      <c r="B576" t="s">
        <v>384</v>
      </c>
      <c r="C576" t="s">
        <v>385</v>
      </c>
      <c r="D576" s="5"/>
      <c r="E576" s="5"/>
      <c r="F576" s="5"/>
      <c r="G576" s="5">
        <v>1142.6400000000001</v>
      </c>
      <c r="H576" s="5">
        <v>1401.46</v>
      </c>
      <c r="I576" s="5">
        <v>101.72</v>
      </c>
    </row>
    <row r="577" spans="1:9" s="1" customFormat="1" x14ac:dyDescent="0.25">
      <c r="A577"/>
      <c r="B577" t="s">
        <v>420</v>
      </c>
      <c r="C577" t="s">
        <v>421</v>
      </c>
      <c r="D577" s="5">
        <v>0</v>
      </c>
      <c r="E577" s="5"/>
      <c r="F577" s="5"/>
      <c r="G577" s="5">
        <v>35.67</v>
      </c>
      <c r="H577" s="5">
        <v>30.650000000000002</v>
      </c>
      <c r="I577" s="5">
        <v>27.150000000000002</v>
      </c>
    </row>
    <row r="578" spans="1:9" s="1" customFormat="1" x14ac:dyDescent="0.25">
      <c r="A578" s="1" t="s">
        <v>584</v>
      </c>
      <c r="D578" s="7">
        <f>SUM(D566:D577)</f>
        <v>-77459.77</v>
      </c>
      <c r="E578" s="7">
        <f t="shared" ref="E578:I578" si="13">SUM(E566:E577)</f>
        <v>188.43</v>
      </c>
      <c r="F578" s="7">
        <f t="shared" si="13"/>
        <v>1896.49</v>
      </c>
      <c r="G578" s="7">
        <f t="shared" si="13"/>
        <v>6438.5300000000007</v>
      </c>
      <c r="H578" s="7">
        <f t="shared" si="13"/>
        <v>-17985.349999999999</v>
      </c>
      <c r="I578" s="7">
        <f t="shared" si="13"/>
        <v>22858.720000000008</v>
      </c>
    </row>
    <row r="579" spans="1:9" x14ac:dyDescent="0.25">
      <c r="A579" t="s">
        <v>585</v>
      </c>
      <c r="B579" t="s">
        <v>384</v>
      </c>
      <c r="C579" t="s">
        <v>385</v>
      </c>
      <c r="D579" s="5"/>
      <c r="E579" s="5"/>
      <c r="F579" s="5"/>
      <c r="G579" s="5">
        <v>3.59</v>
      </c>
      <c r="H579" s="5">
        <v>4.4000000000000004</v>
      </c>
      <c r="I579" s="5">
        <v>0.32</v>
      </c>
    </row>
    <row r="580" spans="1:9" x14ac:dyDescent="0.25">
      <c r="B580" t="s">
        <v>398</v>
      </c>
      <c r="C580" t="s">
        <v>399</v>
      </c>
      <c r="D580" s="5">
        <v>0</v>
      </c>
      <c r="E580" s="5"/>
      <c r="F580" s="5">
        <v>1.24</v>
      </c>
      <c r="G580" s="5">
        <v>2.14</v>
      </c>
      <c r="H580" s="5">
        <v>1.02</v>
      </c>
      <c r="I580" s="5"/>
    </row>
    <row r="581" spans="1:9" x14ac:dyDescent="0.25">
      <c r="B581" t="s">
        <v>586</v>
      </c>
      <c r="C581" t="s">
        <v>587</v>
      </c>
      <c r="D581" s="5">
        <v>219.71</v>
      </c>
      <c r="E581" s="5">
        <v>307.32</v>
      </c>
      <c r="F581" s="5"/>
      <c r="G581" s="5">
        <v>635.14</v>
      </c>
      <c r="H581" s="5">
        <v>257.78000000000003</v>
      </c>
      <c r="I581" s="5">
        <v>545.77</v>
      </c>
    </row>
    <row r="582" spans="1:9" s="1" customFormat="1" x14ac:dyDescent="0.25">
      <c r="A582" s="1" t="s">
        <v>588</v>
      </c>
      <c r="D582" s="7">
        <v>219.71</v>
      </c>
      <c r="E582" s="7">
        <v>307.32</v>
      </c>
      <c r="F582" s="7">
        <v>1.24</v>
      </c>
      <c r="G582" s="7">
        <v>640.87</v>
      </c>
      <c r="H582" s="7">
        <v>263.20000000000005</v>
      </c>
      <c r="I582" s="7">
        <v>546.09</v>
      </c>
    </row>
    <row r="583" spans="1:9" x14ac:dyDescent="0.25">
      <c r="A583" t="s">
        <v>589</v>
      </c>
      <c r="B583" t="s">
        <v>586</v>
      </c>
      <c r="C583" t="s">
        <v>587</v>
      </c>
      <c r="D583" s="5">
        <v>166.02</v>
      </c>
      <c r="E583" s="5">
        <v>232.23000000000002</v>
      </c>
      <c r="F583" s="5"/>
      <c r="G583" s="5">
        <v>479.96000000000004</v>
      </c>
      <c r="H583" s="5">
        <v>194.8</v>
      </c>
      <c r="I583" s="5">
        <v>412.43</v>
      </c>
    </row>
    <row r="584" spans="1:9" s="1" customFormat="1" x14ac:dyDescent="0.25">
      <c r="A584" s="1" t="s">
        <v>590</v>
      </c>
      <c r="D584" s="7">
        <v>166.02</v>
      </c>
      <c r="E584" s="7">
        <v>232.23000000000002</v>
      </c>
      <c r="F584" s="7"/>
      <c r="G584" s="7">
        <v>479.96000000000004</v>
      </c>
      <c r="H584" s="7">
        <v>194.8</v>
      </c>
      <c r="I584" s="7">
        <v>412.43</v>
      </c>
    </row>
    <row r="585" spans="1:9" x14ac:dyDescent="0.25">
      <c r="A585" t="s">
        <v>591</v>
      </c>
      <c r="B585" t="s">
        <v>586</v>
      </c>
      <c r="C585" t="s">
        <v>587</v>
      </c>
      <c r="D585" s="5">
        <v>44.800000000000004</v>
      </c>
      <c r="E585" s="5">
        <v>62.67</v>
      </c>
      <c r="F585" s="5"/>
      <c r="G585" s="5">
        <v>129.53</v>
      </c>
      <c r="H585" s="5">
        <v>52.57</v>
      </c>
      <c r="I585" s="5">
        <v>111.3</v>
      </c>
    </row>
    <row r="586" spans="1:9" s="1" customFormat="1" x14ac:dyDescent="0.25">
      <c r="A586" s="1" t="s">
        <v>592</v>
      </c>
      <c r="D586" s="7">
        <v>44.800000000000004</v>
      </c>
      <c r="E586" s="7">
        <v>62.67</v>
      </c>
      <c r="F586" s="7"/>
      <c r="G586" s="7">
        <v>129.53</v>
      </c>
      <c r="H586" s="7">
        <v>52.57</v>
      </c>
      <c r="I586" s="7">
        <v>111.3</v>
      </c>
    </row>
    <row r="587" spans="1:9" x14ac:dyDescent="0.25">
      <c r="A587">
        <v>3702</v>
      </c>
      <c r="B587" t="s">
        <v>540</v>
      </c>
      <c r="C587" t="s">
        <v>541</v>
      </c>
      <c r="D587" s="5">
        <v>0</v>
      </c>
      <c r="E587" s="5">
        <v>-1020285.2599999999</v>
      </c>
      <c r="F587" s="5">
        <v>27423.05</v>
      </c>
      <c r="G587" s="5">
        <v>31530.16</v>
      </c>
      <c r="H587" s="5">
        <v>33762.639999999999</v>
      </c>
      <c r="I587" s="5">
        <f>155875.53-1</f>
        <v>155874.53</v>
      </c>
    </row>
    <row r="588" spans="1:9" x14ac:dyDescent="0.25">
      <c r="C588" t="s">
        <v>542</v>
      </c>
      <c r="D588" s="5"/>
      <c r="E588" s="5">
        <v>376685.10000000003</v>
      </c>
      <c r="F588" s="5"/>
      <c r="G588" s="5"/>
      <c r="H588" s="5"/>
      <c r="I588" s="5"/>
    </row>
    <row r="589" spans="1:9" x14ac:dyDescent="0.25">
      <c r="C589" t="s">
        <v>543</v>
      </c>
      <c r="D589" s="5"/>
      <c r="E589" s="5">
        <v>758710.44000000006</v>
      </c>
      <c r="F589" s="5"/>
      <c r="G589" s="5"/>
      <c r="H589" s="5"/>
      <c r="I589" s="5"/>
    </row>
    <row r="590" spans="1:9" x14ac:dyDescent="0.25">
      <c r="B590" t="s">
        <v>593</v>
      </c>
      <c r="C590" t="s">
        <v>594</v>
      </c>
      <c r="D590" s="5">
        <v>864.13</v>
      </c>
      <c r="E590" s="5">
        <v>1484.96</v>
      </c>
      <c r="F590" s="5">
        <v>13784.51</v>
      </c>
      <c r="G590" s="5">
        <v>29216.71</v>
      </c>
      <c r="H590" s="5">
        <v>27708.07</v>
      </c>
      <c r="I590" s="5">
        <v>24597.64</v>
      </c>
    </row>
    <row r="591" spans="1:9" x14ac:dyDescent="0.25">
      <c r="B591" t="s">
        <v>595</v>
      </c>
      <c r="C591" t="s">
        <v>596</v>
      </c>
      <c r="D591" s="5"/>
      <c r="E591" s="5">
        <v>27.44</v>
      </c>
      <c r="F591" s="5">
        <v>4288.83</v>
      </c>
      <c r="G591" s="5">
        <v>10809.62</v>
      </c>
      <c r="H591" s="5">
        <v>19671.080000000002</v>
      </c>
      <c r="I591" s="5">
        <v>10676.35</v>
      </c>
    </row>
    <row r="592" spans="1:9" x14ac:dyDescent="0.25">
      <c r="B592" t="s">
        <v>597</v>
      </c>
      <c r="C592" t="s">
        <v>598</v>
      </c>
      <c r="D592" s="5">
        <v>69189.320000000007</v>
      </c>
      <c r="E592" s="5">
        <v>-101392</v>
      </c>
      <c r="F592" s="5">
        <v>16025.2</v>
      </c>
      <c r="G592" s="5">
        <v>-140080.25</v>
      </c>
      <c r="H592" s="5">
        <v>-159</v>
      </c>
      <c r="I592" s="5">
        <v>-5907.59</v>
      </c>
    </row>
    <row r="593" spans="1:11" x14ac:dyDescent="0.25">
      <c r="B593" t="s">
        <v>599</v>
      </c>
      <c r="C593" t="s">
        <v>600</v>
      </c>
      <c r="D593" s="5">
        <v>0</v>
      </c>
      <c r="E593" s="5"/>
      <c r="F593" s="5"/>
      <c r="G593" s="5"/>
      <c r="H593" s="5"/>
      <c r="I593" s="5">
        <v>1501668.57</v>
      </c>
    </row>
    <row r="594" spans="1:11" s="1" customFormat="1" x14ac:dyDescent="0.25">
      <c r="A594" s="1" t="s">
        <v>601</v>
      </c>
      <c r="D594" s="7">
        <f>SUM(D587:D593)</f>
        <v>70053.450000000012</v>
      </c>
      <c r="E594" s="7">
        <f t="shared" ref="E594:I594" si="14">SUM(E587:E593)</f>
        <v>15230.680000000153</v>
      </c>
      <c r="F594" s="7">
        <f t="shared" si="14"/>
        <v>61521.59</v>
      </c>
      <c r="G594" s="7">
        <f t="shared" si="14"/>
        <v>-68523.760000000009</v>
      </c>
      <c r="H594" s="7">
        <f t="shared" si="14"/>
        <v>80982.790000000008</v>
      </c>
      <c r="I594" s="7">
        <f t="shared" si="14"/>
        <v>1686909.5</v>
      </c>
    </row>
    <row r="595" spans="1:11" s="1" customFormat="1" x14ac:dyDescent="0.25">
      <c r="A595" s="1" t="s">
        <v>602</v>
      </c>
      <c r="D595" s="8">
        <f>SUM(D13,D33,D127,D239,D298,D380,D478,D488,D500,D509,D513,D521,D551,D565,D578,D582,D584,D586,D594)</f>
        <v>3931377.6700000009</v>
      </c>
      <c r="E595" s="8">
        <f t="shared" ref="E595:I595" si="15">SUM(E13,E33,E127,E239,E298,E380,E478,E488,E500,E509,E513,E521,E551,E565,E578,E582,E584,E586,E594)</f>
        <v>3914537.71</v>
      </c>
      <c r="F595" s="8">
        <f t="shared" si="15"/>
        <v>4791680.63</v>
      </c>
      <c r="G595" s="8">
        <f t="shared" si="15"/>
        <v>2155558.0699999994</v>
      </c>
      <c r="H595" s="8">
        <f t="shared" si="15"/>
        <v>2504920.1</v>
      </c>
      <c r="I595" s="8">
        <f t="shared" si="15"/>
        <v>4658518.4699999988</v>
      </c>
      <c r="K595" s="10"/>
    </row>
    <row r="596" spans="1:11" x14ac:dyDescent="0.25">
      <c r="D596" s="5"/>
      <c r="H596" s="5"/>
      <c r="I596" s="5"/>
    </row>
    <row r="597" spans="1:11" x14ac:dyDescent="0.25">
      <c r="D597" s="13"/>
      <c r="E597" s="13"/>
      <c r="H597" s="13"/>
      <c r="I597" s="13"/>
    </row>
    <row r="600" spans="1:11" x14ac:dyDescent="0.25">
      <c r="D600" s="13"/>
      <c r="E600" s="13"/>
      <c r="F600" s="13"/>
      <c r="G600" s="13"/>
      <c r="H600" s="13"/>
      <c r="I600" s="13"/>
    </row>
  </sheetData>
  <pageMargins left="0.7" right="0.7" top="0.85416666666666663" bottom="0.75" header="0.3" footer="0.3"/>
  <pageSetup scale="72" fitToHeight="0" orientation="landscape" r:id="rId1"/>
  <headerFooter>
    <oddHeader>&amp;R&amp;"Times New Roman,Bold"&amp;11KyPSC Case No. 2019-00271
STAFF-RHDR-01-005(c) Attachment 1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41F0-D106-4A94-8813-46A285BDEBA7}">
  <sheetPr>
    <pageSetUpPr fitToPage="1"/>
  </sheetPr>
  <dimension ref="A1:K79"/>
  <sheetViews>
    <sheetView view="pageLayout" topLeftCell="A55" zoomScaleNormal="100" workbookViewId="0">
      <selection activeCell="C9" sqref="C9"/>
    </sheetView>
  </sheetViews>
  <sheetFormatPr defaultRowHeight="13.2" x14ac:dyDescent="0.25"/>
  <cols>
    <col min="1" max="1" width="17.44140625" bestFit="1" customWidth="1"/>
    <col min="2" max="2" width="14.109375" customWidth="1"/>
    <col min="3" max="3" width="57.88671875" customWidth="1"/>
    <col min="4" max="9" width="11.6640625" customWidth="1"/>
  </cols>
  <sheetData>
    <row r="1" spans="1:9" x14ac:dyDescent="0.25">
      <c r="A1" s="1" t="s">
        <v>0</v>
      </c>
    </row>
    <row r="2" spans="1:9" x14ac:dyDescent="0.25">
      <c r="A2" s="1" t="s">
        <v>727</v>
      </c>
    </row>
    <row r="3" spans="1:9" x14ac:dyDescent="0.25">
      <c r="A3" s="1" t="s">
        <v>1</v>
      </c>
    </row>
    <row r="4" spans="1:9" x14ac:dyDescent="0.25">
      <c r="A4" s="1" t="s">
        <v>603</v>
      </c>
    </row>
    <row r="10" spans="1:9" x14ac:dyDescent="0.25">
      <c r="A10" s="1"/>
      <c r="B10" s="1"/>
      <c r="C10" s="1"/>
      <c r="D10" s="2" t="s">
        <v>3</v>
      </c>
      <c r="E10" s="2" t="s">
        <v>4</v>
      </c>
      <c r="F10" s="2" t="s">
        <v>5</v>
      </c>
      <c r="G10" s="2" t="s">
        <v>6</v>
      </c>
      <c r="H10" s="2" t="s">
        <v>7</v>
      </c>
      <c r="I10" s="2" t="s">
        <v>8</v>
      </c>
    </row>
    <row r="11" spans="1:9" x14ac:dyDescent="0.25">
      <c r="A11" s="3" t="s">
        <v>9</v>
      </c>
      <c r="B11" s="3" t="s">
        <v>10</v>
      </c>
      <c r="C11" s="3" t="s">
        <v>11</v>
      </c>
      <c r="D11" s="4">
        <v>2018</v>
      </c>
      <c r="E11" s="4">
        <v>2019</v>
      </c>
      <c r="F11" s="4">
        <v>2019</v>
      </c>
      <c r="G11" s="4">
        <v>2019</v>
      </c>
      <c r="H11" s="4">
        <v>2019</v>
      </c>
      <c r="I11" s="4">
        <v>2019</v>
      </c>
    </row>
    <row r="12" spans="1:9" x14ac:dyDescent="0.25">
      <c r="A12" t="s">
        <v>604</v>
      </c>
      <c r="B12" t="s">
        <v>605</v>
      </c>
      <c r="C12" t="s">
        <v>606</v>
      </c>
      <c r="D12" s="5"/>
      <c r="E12" s="5"/>
      <c r="F12" s="5"/>
      <c r="G12" s="5">
        <v>44509.24</v>
      </c>
      <c r="H12" s="5"/>
      <c r="I12" s="5"/>
    </row>
    <row r="13" spans="1:9" x14ac:dyDescent="0.25">
      <c r="B13" t="s">
        <v>607</v>
      </c>
      <c r="C13" t="s">
        <v>608</v>
      </c>
      <c r="D13" s="5">
        <v>-29.78</v>
      </c>
      <c r="E13" s="5"/>
      <c r="F13" s="5"/>
      <c r="G13" s="5">
        <v>-34142.050000000003</v>
      </c>
      <c r="H13" s="5"/>
      <c r="I13" s="5"/>
    </row>
    <row r="14" spans="1:9" x14ac:dyDescent="0.25">
      <c r="C14" t="s">
        <v>609</v>
      </c>
      <c r="D14" s="5"/>
      <c r="E14" s="5"/>
      <c r="F14" s="5"/>
      <c r="G14" s="5">
        <v>50763.33</v>
      </c>
      <c r="H14" s="5">
        <v>0</v>
      </c>
      <c r="I14" s="5"/>
    </row>
    <row r="15" spans="1:9" x14ac:dyDescent="0.25">
      <c r="B15" t="s">
        <v>610</v>
      </c>
      <c r="C15" t="s">
        <v>611</v>
      </c>
      <c r="D15" s="5">
        <v>-4.71</v>
      </c>
      <c r="E15" s="5"/>
      <c r="F15" s="5"/>
      <c r="G15" s="5"/>
      <c r="H15" s="5"/>
      <c r="I15" s="5"/>
    </row>
    <row r="16" spans="1:9" x14ac:dyDescent="0.25">
      <c r="B16" t="s">
        <v>612</v>
      </c>
      <c r="C16" t="s">
        <v>613</v>
      </c>
      <c r="D16" s="5">
        <v>-64.02</v>
      </c>
      <c r="E16" s="5"/>
      <c r="F16" s="5"/>
      <c r="G16" s="5"/>
      <c r="H16" s="5"/>
      <c r="I16" s="5"/>
    </row>
    <row r="17" spans="2:9" x14ac:dyDescent="0.25">
      <c r="B17" t="s">
        <v>614</v>
      </c>
      <c r="C17" t="s">
        <v>615</v>
      </c>
      <c r="D17" s="5"/>
      <c r="E17" s="5"/>
      <c r="F17" s="5"/>
      <c r="G17" s="5">
        <v>338839.73</v>
      </c>
      <c r="H17" s="5">
        <v>-900.16</v>
      </c>
      <c r="I17" s="5">
        <v>1914.07</v>
      </c>
    </row>
    <row r="18" spans="2:9" x14ac:dyDescent="0.25">
      <c r="B18" t="s">
        <v>616</v>
      </c>
      <c r="C18" t="s">
        <v>617</v>
      </c>
      <c r="D18" s="5"/>
      <c r="E18" s="5"/>
      <c r="F18" s="5">
        <v>14182.45</v>
      </c>
      <c r="G18" s="5">
        <v>723.65</v>
      </c>
      <c r="H18" s="5"/>
      <c r="I18" s="5"/>
    </row>
    <row r="19" spans="2:9" x14ac:dyDescent="0.25">
      <c r="B19" t="s">
        <v>618</v>
      </c>
      <c r="C19" t="s">
        <v>619</v>
      </c>
      <c r="D19" s="5">
        <v>11178.130000000001</v>
      </c>
      <c r="E19" s="5">
        <v>51.58</v>
      </c>
      <c r="F19" s="5"/>
      <c r="G19" s="5">
        <v>-10543.990000000002</v>
      </c>
      <c r="H19" s="5">
        <v>772.31000000000006</v>
      </c>
      <c r="I19" s="5">
        <v>698.66</v>
      </c>
    </row>
    <row r="20" spans="2:9" x14ac:dyDescent="0.25">
      <c r="C20" t="s">
        <v>617</v>
      </c>
      <c r="D20" s="5"/>
      <c r="E20" s="5"/>
      <c r="F20" s="5"/>
      <c r="G20" s="5">
        <v>12844.470000000001</v>
      </c>
      <c r="H20" s="5"/>
      <c r="I20" s="5"/>
    </row>
    <row r="21" spans="2:9" x14ac:dyDescent="0.25">
      <c r="B21" t="s">
        <v>620</v>
      </c>
      <c r="C21" t="s">
        <v>621</v>
      </c>
      <c r="D21" s="5">
        <v>-6.68</v>
      </c>
      <c r="E21" s="5"/>
      <c r="F21" s="5"/>
      <c r="G21" s="5"/>
      <c r="H21" s="5">
        <v>-23539.96</v>
      </c>
      <c r="I21" s="5"/>
    </row>
    <row r="22" spans="2:9" x14ac:dyDescent="0.25">
      <c r="C22" t="s">
        <v>609</v>
      </c>
      <c r="D22" s="5"/>
      <c r="E22" s="5"/>
      <c r="F22" s="5"/>
      <c r="G22" s="5"/>
      <c r="H22" s="5">
        <v>6831.54</v>
      </c>
      <c r="I22" s="5"/>
    </row>
    <row r="23" spans="2:9" x14ac:dyDescent="0.25">
      <c r="C23" t="s">
        <v>617</v>
      </c>
      <c r="D23" s="5"/>
      <c r="E23" s="5"/>
      <c r="F23" s="5"/>
      <c r="G23" s="5"/>
      <c r="H23" s="5">
        <v>16708.420000000002</v>
      </c>
      <c r="I23" s="5"/>
    </row>
    <row r="24" spans="2:9" x14ac:dyDescent="0.25">
      <c r="B24" t="s">
        <v>622</v>
      </c>
      <c r="C24" t="s">
        <v>617</v>
      </c>
      <c r="D24" s="5"/>
      <c r="E24" s="5"/>
      <c r="F24" s="5"/>
      <c r="G24" s="5">
        <v>40824.75</v>
      </c>
      <c r="H24" s="5"/>
      <c r="I24" s="5"/>
    </row>
    <row r="25" spans="2:9" x14ac:dyDescent="0.25">
      <c r="B25" t="s">
        <v>623</v>
      </c>
      <c r="C25" t="s">
        <v>617</v>
      </c>
      <c r="D25" s="5"/>
      <c r="E25" s="5"/>
      <c r="F25" s="5"/>
      <c r="G25" s="5">
        <v>48557.91</v>
      </c>
      <c r="H25" s="5"/>
      <c r="I25" s="5"/>
    </row>
    <row r="26" spans="2:9" x14ac:dyDescent="0.25">
      <c r="B26" t="s">
        <v>624</v>
      </c>
      <c r="C26" t="s">
        <v>617</v>
      </c>
      <c r="D26" s="5"/>
      <c r="E26" s="5"/>
      <c r="F26" s="5"/>
      <c r="G26" s="5"/>
      <c r="H26" s="5">
        <v>8208.16</v>
      </c>
      <c r="I26" s="5"/>
    </row>
    <row r="27" spans="2:9" x14ac:dyDescent="0.25">
      <c r="B27" t="s">
        <v>625</v>
      </c>
      <c r="C27" t="s">
        <v>626</v>
      </c>
      <c r="D27" s="5"/>
      <c r="E27" s="5"/>
      <c r="F27" s="5"/>
      <c r="G27" s="5">
        <v>2715461.94</v>
      </c>
      <c r="H27" s="5"/>
      <c r="I27" s="5"/>
    </row>
    <row r="28" spans="2:9" x14ac:dyDescent="0.25">
      <c r="C28" t="s">
        <v>627</v>
      </c>
      <c r="D28" s="5">
        <v>-39.04</v>
      </c>
      <c r="E28" s="5">
        <v>220.74</v>
      </c>
      <c r="F28" s="5"/>
      <c r="G28" s="5">
        <v>-2716413.34</v>
      </c>
      <c r="H28" s="5"/>
      <c r="I28" s="5"/>
    </row>
    <row r="29" spans="2:9" x14ac:dyDescent="0.25">
      <c r="B29" t="s">
        <v>628</v>
      </c>
      <c r="C29" t="s">
        <v>629</v>
      </c>
      <c r="D29" s="5">
        <v>-3.27</v>
      </c>
      <c r="E29" s="5"/>
      <c r="F29" s="5"/>
      <c r="G29" s="5"/>
      <c r="H29" s="5"/>
      <c r="I29" s="5"/>
    </row>
    <row r="30" spans="2:9" x14ac:dyDescent="0.25">
      <c r="B30" t="s">
        <v>630</v>
      </c>
      <c r="C30" t="s">
        <v>631</v>
      </c>
      <c r="D30" s="5"/>
      <c r="E30" s="5"/>
      <c r="F30" s="5">
        <v>28721.78</v>
      </c>
      <c r="G30" s="5">
        <v>-624.13</v>
      </c>
      <c r="H30" s="5">
        <v>167.23</v>
      </c>
      <c r="I30" s="5">
        <v>121.86</v>
      </c>
    </row>
    <row r="31" spans="2:9" x14ac:dyDescent="0.25">
      <c r="B31" t="s">
        <v>632</v>
      </c>
      <c r="C31" t="s">
        <v>633</v>
      </c>
      <c r="D31" s="5">
        <v>-2.85</v>
      </c>
      <c r="E31" s="5"/>
      <c r="F31" s="5"/>
      <c r="G31" s="5"/>
      <c r="H31" s="5"/>
      <c r="I31" s="5"/>
    </row>
    <row r="32" spans="2:9" x14ac:dyDescent="0.25">
      <c r="B32" t="s">
        <v>634</v>
      </c>
      <c r="C32" t="s">
        <v>617</v>
      </c>
      <c r="D32" s="5"/>
      <c r="E32" s="5">
        <v>0</v>
      </c>
      <c r="F32" s="5"/>
      <c r="G32" s="5"/>
      <c r="H32" s="5"/>
      <c r="I32" s="5"/>
    </row>
    <row r="33" spans="1:9" x14ac:dyDescent="0.25">
      <c r="A33" s="1" t="s">
        <v>635</v>
      </c>
      <c r="B33" s="1"/>
      <c r="C33" s="1"/>
      <c r="D33" s="7">
        <v>11027.779999999999</v>
      </c>
      <c r="E33" s="7">
        <v>272.32</v>
      </c>
      <c r="F33" s="7">
        <v>42904.229999999996</v>
      </c>
      <c r="G33" s="7">
        <v>490801.51000000013</v>
      </c>
      <c r="H33" s="7">
        <v>8247.5400000000045</v>
      </c>
      <c r="I33" s="7">
        <v>2734.59</v>
      </c>
    </row>
    <row r="34" spans="1:9" x14ac:dyDescent="0.25">
      <c r="A34" t="s">
        <v>636</v>
      </c>
      <c r="B34" t="s">
        <v>637</v>
      </c>
      <c r="C34" t="s">
        <v>638</v>
      </c>
      <c r="D34" s="5"/>
      <c r="E34" s="5">
        <v>149.31</v>
      </c>
      <c r="F34" s="5">
        <v>-20.490000000000002</v>
      </c>
      <c r="G34" s="5"/>
      <c r="H34" s="5"/>
      <c r="I34" s="5"/>
    </row>
    <row r="35" spans="1:9" s="1" customFormat="1" x14ac:dyDescent="0.25">
      <c r="A35" s="1" t="s">
        <v>639</v>
      </c>
      <c r="D35" s="7"/>
      <c r="E35" s="7">
        <v>149.31</v>
      </c>
      <c r="F35" s="7">
        <v>-20.490000000000002</v>
      </c>
      <c r="G35" s="7"/>
      <c r="H35" s="7"/>
      <c r="I35" s="7"/>
    </row>
    <row r="36" spans="1:9" x14ac:dyDescent="0.25">
      <c r="A36" t="s">
        <v>640</v>
      </c>
      <c r="B36" t="s">
        <v>641</v>
      </c>
      <c r="C36" t="s">
        <v>642</v>
      </c>
      <c r="D36" s="5">
        <v>0</v>
      </c>
      <c r="E36" s="5"/>
      <c r="F36" s="5"/>
      <c r="G36" s="5"/>
      <c r="H36" s="5"/>
      <c r="I36" s="5">
        <v>1123.26</v>
      </c>
    </row>
    <row r="37" spans="1:9" x14ac:dyDescent="0.25">
      <c r="C37" t="s">
        <v>643</v>
      </c>
      <c r="D37" s="5">
        <v>1123.26</v>
      </c>
      <c r="E37" s="5"/>
      <c r="F37" s="5"/>
      <c r="G37" s="5"/>
      <c r="H37" s="5"/>
      <c r="I37" s="5">
        <v>-1123.26</v>
      </c>
    </row>
    <row r="38" spans="1:9" x14ac:dyDescent="0.25">
      <c r="B38" t="s">
        <v>644</v>
      </c>
      <c r="C38" t="s">
        <v>645</v>
      </c>
      <c r="D38" s="5">
        <v>9688.2800000000007</v>
      </c>
      <c r="E38" s="5">
        <v>182.65</v>
      </c>
      <c r="F38" s="5"/>
      <c r="G38" s="5"/>
      <c r="H38" s="5"/>
      <c r="I38" s="5"/>
    </row>
    <row r="39" spans="1:9" x14ac:dyDescent="0.25">
      <c r="B39" t="s">
        <v>646</v>
      </c>
      <c r="C39" t="s">
        <v>647</v>
      </c>
      <c r="D39" s="5"/>
      <c r="E39" s="5"/>
      <c r="F39" s="5"/>
      <c r="G39" s="5"/>
      <c r="H39" s="5"/>
      <c r="I39" s="5">
        <v>133479.76</v>
      </c>
    </row>
    <row r="40" spans="1:9" x14ac:dyDescent="0.25">
      <c r="B40" t="s">
        <v>648</v>
      </c>
      <c r="C40" t="s">
        <v>649</v>
      </c>
      <c r="D40" s="5">
        <v>6763.54</v>
      </c>
      <c r="E40" s="5">
        <v>457.32</v>
      </c>
      <c r="F40" s="5">
        <v>269.98</v>
      </c>
      <c r="G40" s="5">
        <v>322.47000000000003</v>
      </c>
      <c r="H40" s="5"/>
      <c r="I40" s="5">
        <v>-2.5500000000000003</v>
      </c>
    </row>
    <row r="41" spans="1:9" x14ac:dyDescent="0.25">
      <c r="B41" t="s">
        <v>650</v>
      </c>
      <c r="C41" t="s">
        <v>651</v>
      </c>
      <c r="D41" s="5">
        <v>9241.31</v>
      </c>
      <c r="E41" s="5">
        <v>503.77000000000004</v>
      </c>
      <c r="F41" s="5">
        <v>1790.08</v>
      </c>
      <c r="G41" s="5">
        <v>1335.8500000000001</v>
      </c>
      <c r="H41" s="5">
        <v>1056.2</v>
      </c>
      <c r="I41" s="5">
        <v>95.17</v>
      </c>
    </row>
    <row r="42" spans="1:9" x14ac:dyDescent="0.25">
      <c r="B42" t="s">
        <v>652</v>
      </c>
      <c r="C42" t="s">
        <v>653</v>
      </c>
      <c r="D42" s="5">
        <v>7459.59</v>
      </c>
      <c r="E42" s="5">
        <v>384.33</v>
      </c>
      <c r="F42" s="5"/>
      <c r="G42" s="5"/>
      <c r="H42" s="5">
        <v>4.3899999999999997</v>
      </c>
      <c r="I42" s="5"/>
    </row>
    <row r="43" spans="1:9" x14ac:dyDescent="0.25">
      <c r="B43" t="s">
        <v>654</v>
      </c>
      <c r="C43" t="s">
        <v>655</v>
      </c>
      <c r="D43" s="5"/>
      <c r="E43" s="5"/>
      <c r="F43" s="5"/>
      <c r="G43" s="5"/>
      <c r="H43" s="5">
        <v>31.03</v>
      </c>
      <c r="I43" s="5">
        <v>112.18</v>
      </c>
    </row>
    <row r="44" spans="1:9" x14ac:dyDescent="0.25">
      <c r="B44" t="s">
        <v>656</v>
      </c>
      <c r="C44" t="s">
        <v>657</v>
      </c>
      <c r="D44" s="5"/>
      <c r="E44" s="5"/>
      <c r="F44" s="5"/>
      <c r="G44" s="5"/>
      <c r="H44" s="5"/>
      <c r="I44" s="5">
        <v>1564.8</v>
      </c>
    </row>
    <row r="45" spans="1:9" x14ac:dyDescent="0.25">
      <c r="B45" t="s">
        <v>658</v>
      </c>
      <c r="C45" t="s">
        <v>659</v>
      </c>
      <c r="D45" s="5"/>
      <c r="E45" s="5"/>
      <c r="F45" s="5"/>
      <c r="G45" s="5"/>
      <c r="H45" s="5"/>
      <c r="I45" s="5">
        <v>-1.99</v>
      </c>
    </row>
    <row r="46" spans="1:9" x14ac:dyDescent="0.25">
      <c r="B46" t="s">
        <v>660</v>
      </c>
      <c r="C46" t="s">
        <v>661</v>
      </c>
      <c r="D46" s="5"/>
      <c r="E46" s="5"/>
      <c r="F46" s="5"/>
      <c r="G46" s="5"/>
      <c r="H46" s="5">
        <v>12917.59</v>
      </c>
      <c r="I46" s="5"/>
    </row>
    <row r="47" spans="1:9" x14ac:dyDescent="0.25">
      <c r="B47" t="s">
        <v>662</v>
      </c>
      <c r="C47" t="s">
        <v>642</v>
      </c>
      <c r="D47" s="5">
        <v>0</v>
      </c>
      <c r="E47" s="5"/>
      <c r="F47" s="5"/>
      <c r="G47" s="5">
        <v>11551.87</v>
      </c>
      <c r="H47" s="5"/>
      <c r="I47" s="5"/>
    </row>
    <row r="48" spans="1:9" x14ac:dyDescent="0.25">
      <c r="C48" t="s">
        <v>663</v>
      </c>
      <c r="D48" s="5">
        <v>11551.87</v>
      </c>
      <c r="E48" s="5"/>
      <c r="F48" s="5"/>
      <c r="G48" s="5">
        <v>-11551.87</v>
      </c>
      <c r="H48" s="5"/>
      <c r="I48" s="5"/>
    </row>
    <row r="49" spans="1:9" x14ac:dyDescent="0.25">
      <c r="B49" t="s">
        <v>664</v>
      </c>
      <c r="C49" t="s">
        <v>665</v>
      </c>
      <c r="D49" s="5"/>
      <c r="E49" s="5">
        <v>1345.3600000000001</v>
      </c>
      <c r="F49" s="5"/>
      <c r="G49" s="5"/>
      <c r="H49" s="5"/>
      <c r="I49" s="5"/>
    </row>
    <row r="50" spans="1:9" x14ac:dyDescent="0.25">
      <c r="B50" t="s">
        <v>666</v>
      </c>
      <c r="C50" t="s">
        <v>667</v>
      </c>
      <c r="D50" s="5"/>
      <c r="E50" s="5"/>
      <c r="F50" s="5">
        <v>42221.04</v>
      </c>
      <c r="G50" s="5">
        <v>12.3</v>
      </c>
      <c r="H50" s="5">
        <v>11.46</v>
      </c>
      <c r="I50" s="5">
        <v>9.52</v>
      </c>
    </row>
    <row r="51" spans="1:9" x14ac:dyDescent="0.25">
      <c r="B51" t="s">
        <v>668</v>
      </c>
      <c r="C51" t="s">
        <v>669</v>
      </c>
      <c r="D51" s="5"/>
      <c r="E51" s="5"/>
      <c r="F51" s="5">
        <v>148066.14000000001</v>
      </c>
      <c r="G51" s="5">
        <v>166.82</v>
      </c>
      <c r="H51" s="5">
        <v>106.61</v>
      </c>
      <c r="I51" s="5">
        <v>100.15</v>
      </c>
    </row>
    <row r="52" spans="1:9" s="1" customFormat="1" x14ac:dyDescent="0.25">
      <c r="A52" s="1" t="s">
        <v>670</v>
      </c>
      <c r="D52" s="7">
        <v>45827.85</v>
      </c>
      <c r="E52" s="7">
        <v>2873.4300000000003</v>
      </c>
      <c r="F52" s="7">
        <v>192347.24000000002</v>
      </c>
      <c r="G52" s="7">
        <v>1837.4399999999996</v>
      </c>
      <c r="H52" s="7">
        <v>14127.279999999997</v>
      </c>
      <c r="I52" s="7">
        <v>135357.03999999998</v>
      </c>
    </row>
    <row r="53" spans="1:9" x14ac:dyDescent="0.25">
      <c r="A53" t="s">
        <v>671</v>
      </c>
      <c r="B53" t="s">
        <v>672</v>
      </c>
      <c r="C53" t="s">
        <v>673</v>
      </c>
      <c r="D53" s="5">
        <v>73690.25</v>
      </c>
      <c r="E53" s="5"/>
      <c r="F53" s="5"/>
      <c r="G53" s="5"/>
      <c r="H53" s="5"/>
      <c r="I53" s="5"/>
    </row>
    <row r="54" spans="1:9" x14ac:dyDescent="0.25">
      <c r="B54" t="s">
        <v>674</v>
      </c>
      <c r="C54" t="s">
        <v>673</v>
      </c>
      <c r="D54" s="5">
        <v>0</v>
      </c>
      <c r="E54" s="5"/>
      <c r="F54" s="5"/>
      <c r="G54" s="5">
        <v>50845.41</v>
      </c>
      <c r="H54" s="5">
        <v>67793.88</v>
      </c>
      <c r="I54" s="5"/>
    </row>
    <row r="55" spans="1:9" s="1" customFormat="1" x14ac:dyDescent="0.25">
      <c r="A55" s="1" t="s">
        <v>675</v>
      </c>
      <c r="D55" s="7">
        <v>73690.25</v>
      </c>
      <c r="E55" s="7"/>
      <c r="F55" s="7"/>
      <c r="G55" s="7">
        <v>50845.41</v>
      </c>
      <c r="H55" s="7">
        <v>67793.88</v>
      </c>
      <c r="I55" s="7"/>
    </row>
    <row r="56" spans="1:9" x14ac:dyDescent="0.25">
      <c r="A56" t="s">
        <v>676</v>
      </c>
      <c r="B56" t="s">
        <v>677</v>
      </c>
      <c r="C56" t="s">
        <v>678</v>
      </c>
      <c r="D56" s="5">
        <v>32757.56</v>
      </c>
      <c r="E56" s="5">
        <v>2624.38</v>
      </c>
      <c r="F56" s="5">
        <v>2959.68</v>
      </c>
      <c r="G56" s="5">
        <v>2949.77</v>
      </c>
      <c r="H56" s="5">
        <v>131931.61000000002</v>
      </c>
      <c r="I56" s="5">
        <v>17300.82</v>
      </c>
    </row>
    <row r="57" spans="1:9" x14ac:dyDescent="0.25">
      <c r="B57" t="s">
        <v>679</v>
      </c>
      <c r="C57" t="s">
        <v>680</v>
      </c>
      <c r="D57" s="5">
        <v>1166.67</v>
      </c>
      <c r="E57" s="5">
        <v>4854.22</v>
      </c>
      <c r="F57" s="5"/>
      <c r="G57" s="5"/>
      <c r="H57" s="5"/>
      <c r="I57" s="5"/>
    </row>
    <row r="58" spans="1:9" s="1" customFormat="1" x14ac:dyDescent="0.25">
      <c r="A58" s="1" t="s">
        <v>681</v>
      </c>
      <c r="D58" s="7">
        <v>33924.230000000003</v>
      </c>
      <c r="E58" s="7">
        <v>7478.6</v>
      </c>
      <c r="F58" s="7">
        <v>2959.68</v>
      </c>
      <c r="G58" s="7">
        <v>2949.77</v>
      </c>
      <c r="H58" s="7">
        <v>131931.61000000002</v>
      </c>
      <c r="I58" s="7">
        <v>17300.82</v>
      </c>
    </row>
    <row r="59" spans="1:9" x14ac:dyDescent="0.25">
      <c r="A59" t="s">
        <v>682</v>
      </c>
      <c r="B59" t="s">
        <v>683</v>
      </c>
      <c r="C59" t="s">
        <v>684</v>
      </c>
      <c r="D59" s="5">
        <v>0</v>
      </c>
      <c r="E59" s="5"/>
      <c r="F59" s="5"/>
      <c r="G59" s="5"/>
      <c r="H59" s="5"/>
      <c r="I59" s="5">
        <v>-389.97</v>
      </c>
    </row>
    <row r="60" spans="1:9" x14ac:dyDescent="0.25">
      <c r="B60" t="s">
        <v>261</v>
      </c>
      <c r="C60" t="s">
        <v>262</v>
      </c>
      <c r="D60" s="5">
        <v>8.15</v>
      </c>
      <c r="E60" s="5"/>
      <c r="F60" s="5">
        <v>-1.1200000000000001</v>
      </c>
      <c r="G60" s="5"/>
      <c r="H60" s="5"/>
      <c r="I60" s="5">
        <v>-14.34</v>
      </c>
    </row>
    <row r="61" spans="1:9" x14ac:dyDescent="0.25">
      <c r="B61" t="s">
        <v>291</v>
      </c>
      <c r="C61" t="s">
        <v>685</v>
      </c>
      <c r="D61" s="5"/>
      <c r="E61" s="5"/>
      <c r="F61" s="5"/>
      <c r="G61" s="5"/>
      <c r="H61" s="5"/>
      <c r="I61" s="5">
        <v>2024.48</v>
      </c>
    </row>
    <row r="62" spans="1:9" x14ac:dyDescent="0.25">
      <c r="C62" t="s">
        <v>293</v>
      </c>
      <c r="D62" s="5">
        <v>0</v>
      </c>
      <c r="E62" s="5"/>
      <c r="F62" s="5">
        <v>14.84</v>
      </c>
      <c r="G62" s="5"/>
      <c r="H62" s="5"/>
      <c r="I62" s="5">
        <v>-14.84</v>
      </c>
    </row>
    <row r="63" spans="1:9" x14ac:dyDescent="0.25">
      <c r="B63" t="s">
        <v>322</v>
      </c>
      <c r="C63" t="s">
        <v>323</v>
      </c>
      <c r="D63" s="5">
        <v>0</v>
      </c>
      <c r="E63" s="5">
        <v>2.86</v>
      </c>
      <c r="F63" s="5">
        <v>0.57000000000000006</v>
      </c>
      <c r="G63" s="5">
        <v>165.19</v>
      </c>
      <c r="H63" s="5">
        <v>26.12</v>
      </c>
      <c r="I63" s="5">
        <v>326.89</v>
      </c>
    </row>
    <row r="64" spans="1:9" x14ac:dyDescent="0.25">
      <c r="B64" t="s">
        <v>326</v>
      </c>
      <c r="C64" t="s">
        <v>327</v>
      </c>
      <c r="D64" s="5">
        <v>353.48</v>
      </c>
      <c r="E64" s="5">
        <v>664.46</v>
      </c>
      <c r="F64" s="5">
        <v>539.07000000000005</v>
      </c>
      <c r="G64" s="5">
        <v>83.54</v>
      </c>
      <c r="H64" s="5">
        <v>184.11</v>
      </c>
      <c r="I64" s="5">
        <v>138.14000000000001</v>
      </c>
    </row>
    <row r="65" spans="1:11" x14ac:dyDescent="0.25">
      <c r="B65" t="s">
        <v>362</v>
      </c>
      <c r="C65" t="s">
        <v>363</v>
      </c>
      <c r="D65" s="5"/>
      <c r="E65" s="5"/>
      <c r="F65" s="5"/>
      <c r="G65" s="5"/>
      <c r="H65" s="5"/>
      <c r="I65" s="5">
        <v>1146.97</v>
      </c>
    </row>
    <row r="66" spans="1:11" x14ac:dyDescent="0.25">
      <c r="B66" t="s">
        <v>364</v>
      </c>
      <c r="C66" t="s">
        <v>365</v>
      </c>
      <c r="D66" s="5"/>
      <c r="E66" s="5"/>
      <c r="F66" s="5"/>
      <c r="G66" s="5"/>
      <c r="H66" s="5">
        <v>1074.33</v>
      </c>
      <c r="I66" s="5"/>
    </row>
    <row r="67" spans="1:11" x14ac:dyDescent="0.25">
      <c r="B67" t="s">
        <v>366</v>
      </c>
      <c r="C67" t="s">
        <v>367</v>
      </c>
      <c r="D67" s="5"/>
      <c r="E67" s="5"/>
      <c r="F67" s="5"/>
      <c r="G67" s="5"/>
      <c r="H67" s="5"/>
      <c r="I67" s="5">
        <v>1201.51</v>
      </c>
    </row>
    <row r="68" spans="1:11" x14ac:dyDescent="0.25">
      <c r="B68" t="s">
        <v>370</v>
      </c>
      <c r="C68" t="s">
        <v>371</v>
      </c>
      <c r="D68" s="5"/>
      <c r="E68" s="5"/>
      <c r="F68" s="5"/>
      <c r="G68" s="5"/>
      <c r="H68" s="5">
        <v>988.74</v>
      </c>
      <c r="I68" s="5">
        <v>50.44</v>
      </c>
    </row>
    <row r="69" spans="1:11" x14ac:dyDescent="0.25">
      <c r="B69" t="s">
        <v>686</v>
      </c>
      <c r="C69" t="s">
        <v>687</v>
      </c>
      <c r="D69" s="5">
        <v>12527.91</v>
      </c>
      <c r="E69" s="5">
        <v>5192.41</v>
      </c>
      <c r="F69" s="5">
        <v>31008.53</v>
      </c>
      <c r="G69" s="5">
        <v>40096.46</v>
      </c>
      <c r="H69" s="5">
        <v>10148.51</v>
      </c>
      <c r="I69" s="5">
        <v>12436.52</v>
      </c>
    </row>
    <row r="70" spans="1:11" x14ac:dyDescent="0.25">
      <c r="B70" t="s">
        <v>688</v>
      </c>
      <c r="C70" t="s">
        <v>689</v>
      </c>
      <c r="D70" s="5">
        <v>1960.5</v>
      </c>
      <c r="E70" s="5">
        <v>1968.8400000000001</v>
      </c>
      <c r="F70" s="5">
        <v>1921.42</v>
      </c>
      <c r="G70" s="5">
        <v>1767.16</v>
      </c>
      <c r="H70" s="5">
        <v>22008.7</v>
      </c>
      <c r="I70" s="5">
        <v>1723.19</v>
      </c>
    </row>
    <row r="71" spans="1:11" x14ac:dyDescent="0.25">
      <c r="B71" t="s">
        <v>690</v>
      </c>
      <c r="C71" t="s">
        <v>691</v>
      </c>
      <c r="D71" s="5">
        <v>0</v>
      </c>
      <c r="E71" s="5"/>
      <c r="F71" s="5"/>
      <c r="G71" s="5"/>
      <c r="H71" s="5">
        <v>160359.51</v>
      </c>
      <c r="I71" s="5"/>
    </row>
    <row r="72" spans="1:11" x14ac:dyDescent="0.25">
      <c r="B72" t="s">
        <v>692</v>
      </c>
      <c r="C72" t="s">
        <v>693</v>
      </c>
      <c r="D72" s="5">
        <v>4163.41</v>
      </c>
      <c r="E72" s="5">
        <v>1442.08</v>
      </c>
      <c r="F72" s="5">
        <v>998.84</v>
      </c>
      <c r="G72" s="5">
        <v>-7236.84</v>
      </c>
      <c r="H72" s="5">
        <v>1246.54</v>
      </c>
      <c r="I72" s="5">
        <v>574.64</v>
      </c>
    </row>
    <row r="73" spans="1:11" x14ac:dyDescent="0.25">
      <c r="B73" t="s">
        <v>694</v>
      </c>
      <c r="C73" t="s">
        <v>695</v>
      </c>
      <c r="D73" s="5">
        <v>1317.09</v>
      </c>
      <c r="E73" s="5">
        <v>5984.05</v>
      </c>
      <c r="F73" s="5"/>
      <c r="G73" s="5"/>
      <c r="H73" s="5"/>
      <c r="I73" s="5"/>
    </row>
    <row r="74" spans="1:11" x14ac:dyDescent="0.25">
      <c r="B74" t="s">
        <v>696</v>
      </c>
      <c r="C74" t="s">
        <v>697</v>
      </c>
      <c r="D74" s="5">
        <v>4765.0600000000004</v>
      </c>
      <c r="E74" s="5">
        <v>2707.87</v>
      </c>
      <c r="F74" s="5">
        <v>1504</v>
      </c>
      <c r="G74" s="5">
        <v>1541.57</v>
      </c>
      <c r="H74" s="5">
        <v>3148.48</v>
      </c>
      <c r="I74" s="5">
        <v>2786.61</v>
      </c>
    </row>
    <row r="75" spans="1:11" x14ac:dyDescent="0.25">
      <c r="B75" t="s">
        <v>698</v>
      </c>
      <c r="C75" t="s">
        <v>699</v>
      </c>
      <c r="D75" s="5">
        <v>1946.23</v>
      </c>
      <c r="E75" s="5">
        <v>2534.9299999999998</v>
      </c>
      <c r="F75" s="5">
        <v>2522.38</v>
      </c>
      <c r="G75" s="5">
        <v>13493.720000000001</v>
      </c>
      <c r="H75" s="5">
        <v>-1897.38</v>
      </c>
      <c r="I75" s="5">
        <v>633.6</v>
      </c>
    </row>
    <row r="76" spans="1:11" x14ac:dyDescent="0.25">
      <c r="B76" t="s">
        <v>700</v>
      </c>
      <c r="C76" t="s">
        <v>701</v>
      </c>
      <c r="D76" s="5">
        <v>0</v>
      </c>
      <c r="E76" s="5">
        <v>23010.760000000002</v>
      </c>
      <c r="F76" s="5"/>
      <c r="G76" s="5"/>
      <c r="H76" s="5"/>
      <c r="I76" s="5"/>
    </row>
    <row r="77" spans="1:11" x14ac:dyDescent="0.25">
      <c r="B77" t="s">
        <v>702</v>
      </c>
      <c r="C77" t="s">
        <v>703</v>
      </c>
      <c r="D77" s="5"/>
      <c r="E77" s="5"/>
      <c r="F77" s="5"/>
      <c r="G77" s="5"/>
      <c r="H77" s="5">
        <v>272.64</v>
      </c>
      <c r="I77" s="5">
        <v>2154.31</v>
      </c>
    </row>
    <row r="78" spans="1:11" s="1" customFormat="1" x14ac:dyDescent="0.25">
      <c r="A78" s="1" t="s">
        <v>704</v>
      </c>
      <c r="D78" s="7">
        <v>27041.829999999998</v>
      </c>
      <c r="E78" s="7">
        <v>43508.26</v>
      </c>
      <c r="F78" s="7">
        <v>38508.529999999992</v>
      </c>
      <c r="G78" s="7">
        <v>49910.80000000001</v>
      </c>
      <c r="H78" s="7">
        <v>197560.30000000005</v>
      </c>
      <c r="I78" s="7">
        <v>24778.149999999998</v>
      </c>
    </row>
    <row r="79" spans="1:11" s="1" customFormat="1" x14ac:dyDescent="0.25">
      <c r="A79" s="1" t="s">
        <v>705</v>
      </c>
      <c r="D79" s="9">
        <f>SUM(D33,D35,D52,D55,D58,D78)</f>
        <v>191511.94</v>
      </c>
      <c r="E79" s="9">
        <f t="shared" ref="E79:I79" si="0">SUM(E33,E35,E52,E55,E58,E78)</f>
        <v>54281.919999999998</v>
      </c>
      <c r="F79" s="9">
        <f t="shared" si="0"/>
        <v>276699.19</v>
      </c>
      <c r="G79" s="9">
        <f t="shared" si="0"/>
        <v>596344.93000000017</v>
      </c>
      <c r="H79" s="9">
        <f t="shared" si="0"/>
        <v>419660.6100000001</v>
      </c>
      <c r="I79" s="9">
        <f t="shared" si="0"/>
        <v>180170.59999999998</v>
      </c>
      <c r="K79" s="10"/>
    </row>
  </sheetData>
  <pageMargins left="0.7" right="0.7" top="0.85416666666666663" bottom="0.75" header="0.3" footer="0.3"/>
  <pageSetup scale="78" fitToHeight="0" orientation="landscape" r:id="rId1"/>
  <headerFooter>
    <oddHeader>&amp;R&amp;"Times New Roman,Bold"&amp;11KyPSC Case No. 2019-00271
STAFF-RHDR-01-005(c) Attachment 1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024B-D9A0-4AC6-B923-DC0572A6A19E}">
  <sheetPr>
    <pageSetUpPr fitToPage="1"/>
  </sheetPr>
  <dimension ref="A1:K23"/>
  <sheetViews>
    <sheetView view="pageLayout" topLeftCell="A10" zoomScaleNormal="100" workbookViewId="0">
      <selection activeCell="C9" sqref="C9"/>
    </sheetView>
  </sheetViews>
  <sheetFormatPr defaultRowHeight="13.2" x14ac:dyDescent="0.25"/>
  <cols>
    <col min="1" max="1" width="17.44140625" bestFit="1" customWidth="1"/>
    <col min="2" max="2" width="20.33203125" bestFit="1" customWidth="1"/>
    <col min="3" max="3" width="57.6640625" customWidth="1"/>
    <col min="4" max="9" width="10.6640625" customWidth="1"/>
  </cols>
  <sheetData>
    <row r="1" spans="1:9" x14ac:dyDescent="0.25">
      <c r="A1" s="1" t="s">
        <v>0</v>
      </c>
    </row>
    <row r="2" spans="1:9" x14ac:dyDescent="0.25">
      <c r="A2" s="1" t="s">
        <v>727</v>
      </c>
    </row>
    <row r="3" spans="1:9" x14ac:dyDescent="0.25">
      <c r="A3" s="1" t="s">
        <v>1</v>
      </c>
    </row>
    <row r="4" spans="1:9" x14ac:dyDescent="0.25">
      <c r="A4" s="1" t="s">
        <v>706</v>
      </c>
    </row>
    <row r="11" spans="1:9" x14ac:dyDescent="0.25">
      <c r="A11" s="1"/>
      <c r="B11" s="1"/>
      <c r="C11" s="1"/>
      <c r="D11" s="2" t="s">
        <v>3</v>
      </c>
      <c r="E11" s="2" t="s">
        <v>4</v>
      </c>
      <c r="F11" s="2" t="s">
        <v>5</v>
      </c>
      <c r="G11" s="2" t="s">
        <v>6</v>
      </c>
      <c r="H11" s="2" t="s">
        <v>7</v>
      </c>
      <c r="I11" s="2" t="s">
        <v>8</v>
      </c>
    </row>
    <row r="12" spans="1:9" x14ac:dyDescent="0.25">
      <c r="A12" s="3" t="s">
        <v>9</v>
      </c>
      <c r="B12" s="3" t="s">
        <v>10</v>
      </c>
      <c r="C12" s="3" t="s">
        <v>11</v>
      </c>
      <c r="D12" s="4">
        <v>2018</v>
      </c>
      <c r="E12" s="4">
        <v>2019</v>
      </c>
      <c r="F12" s="4">
        <v>2019</v>
      </c>
      <c r="G12" s="4">
        <v>2019</v>
      </c>
      <c r="H12" s="4">
        <v>2019</v>
      </c>
      <c r="I12" s="4">
        <v>2019</v>
      </c>
    </row>
    <row r="13" spans="1:9" x14ac:dyDescent="0.25">
      <c r="A13" t="s">
        <v>707</v>
      </c>
      <c r="B13" t="s">
        <v>708</v>
      </c>
      <c r="C13" t="s">
        <v>709</v>
      </c>
      <c r="D13" s="5">
        <v>881634.27</v>
      </c>
      <c r="E13" s="5">
        <v>5796</v>
      </c>
      <c r="F13" s="5"/>
      <c r="G13" s="5"/>
      <c r="H13" s="5"/>
      <c r="I13" s="5"/>
    </row>
    <row r="14" spans="1:9" x14ac:dyDescent="0.25">
      <c r="A14" s="1" t="s">
        <v>710</v>
      </c>
      <c r="B14" s="1"/>
      <c r="C14" s="1"/>
      <c r="D14" s="7">
        <v>881634.27</v>
      </c>
      <c r="E14" s="7">
        <v>5796</v>
      </c>
      <c r="F14" s="7"/>
      <c r="G14" s="7"/>
      <c r="H14" s="7"/>
      <c r="I14" s="7"/>
    </row>
    <row r="15" spans="1:9" x14ac:dyDescent="0.25">
      <c r="A15" t="s">
        <v>711</v>
      </c>
      <c r="B15" t="s">
        <v>712</v>
      </c>
      <c r="C15" t="s">
        <v>713</v>
      </c>
      <c r="D15" s="5">
        <v>0</v>
      </c>
      <c r="E15" s="5"/>
      <c r="F15" s="5"/>
      <c r="G15" s="5"/>
      <c r="H15" s="5"/>
      <c r="I15" s="5">
        <v>-492.41</v>
      </c>
    </row>
    <row r="16" spans="1:9" x14ac:dyDescent="0.25">
      <c r="B16" t="s">
        <v>714</v>
      </c>
      <c r="C16" t="s">
        <v>715</v>
      </c>
      <c r="D16" s="5">
        <v>0</v>
      </c>
      <c r="E16" s="5"/>
      <c r="F16" s="5"/>
      <c r="G16" s="5">
        <v>128378.36</v>
      </c>
      <c r="H16" s="5"/>
      <c r="I16" s="5"/>
    </row>
    <row r="17" spans="1:11" x14ac:dyDescent="0.25">
      <c r="C17" t="s">
        <v>716</v>
      </c>
      <c r="D17" s="5">
        <v>-3786.12</v>
      </c>
      <c r="E17" s="5"/>
      <c r="F17" s="5"/>
      <c r="G17" s="5">
        <v>-128378.36</v>
      </c>
      <c r="H17" s="5"/>
      <c r="I17" s="5"/>
    </row>
    <row r="18" spans="1:11" x14ac:dyDescent="0.25">
      <c r="B18" t="s">
        <v>717</v>
      </c>
      <c r="C18" t="s">
        <v>718</v>
      </c>
      <c r="D18" s="5">
        <v>2733253.24</v>
      </c>
      <c r="E18" s="5">
        <v>-7356.18</v>
      </c>
      <c r="F18" s="5">
        <v>8898.9699999999993</v>
      </c>
      <c r="G18" s="5">
        <v>3482.28</v>
      </c>
      <c r="H18" s="5"/>
      <c r="I18" s="5"/>
    </row>
    <row r="19" spans="1:11" x14ac:dyDescent="0.25">
      <c r="B19" t="s">
        <v>719</v>
      </c>
      <c r="C19" t="s">
        <v>720</v>
      </c>
      <c r="D19" s="5"/>
      <c r="E19" s="5">
        <v>10624.48</v>
      </c>
      <c r="F19" s="5"/>
      <c r="G19" s="5"/>
      <c r="H19" s="5"/>
      <c r="I19" s="5"/>
    </row>
    <row r="20" spans="1:11" x14ac:dyDescent="0.25">
      <c r="A20" s="1" t="s">
        <v>721</v>
      </c>
      <c r="B20" s="1"/>
      <c r="C20" s="1"/>
      <c r="D20" s="7">
        <v>2729467.12</v>
      </c>
      <c r="E20" s="7">
        <v>3268.2999999999993</v>
      </c>
      <c r="F20" s="7">
        <v>8898.9699999999993</v>
      </c>
      <c r="G20" s="7">
        <v>3482.2799999999988</v>
      </c>
      <c r="H20" s="7"/>
      <c r="I20" s="7">
        <v>-492.41</v>
      </c>
    </row>
    <row r="21" spans="1:11" x14ac:dyDescent="0.25">
      <c r="A21" t="s">
        <v>722</v>
      </c>
      <c r="B21" t="s">
        <v>723</v>
      </c>
      <c r="C21" t="s">
        <v>724</v>
      </c>
      <c r="D21" s="5">
        <v>0</v>
      </c>
      <c r="E21" s="5"/>
      <c r="F21" s="5"/>
      <c r="G21" s="5"/>
      <c r="H21" s="5">
        <v>3040.84</v>
      </c>
      <c r="I21" s="5"/>
    </row>
    <row r="22" spans="1:11" x14ac:dyDescent="0.25">
      <c r="A22" s="1" t="s">
        <v>725</v>
      </c>
      <c r="B22" s="1"/>
      <c r="C22" s="1"/>
      <c r="D22" s="7"/>
      <c r="E22" s="7"/>
      <c r="F22" s="7"/>
      <c r="G22" s="7"/>
      <c r="H22" s="7">
        <v>3040.84</v>
      </c>
      <c r="I22" s="7"/>
    </row>
    <row r="23" spans="1:11" x14ac:dyDescent="0.25">
      <c r="A23" s="1" t="s">
        <v>726</v>
      </c>
      <c r="B23" s="1"/>
      <c r="C23" s="1"/>
      <c r="D23" s="9">
        <f>SUM(D14,D20,D22)</f>
        <v>3611101.39</v>
      </c>
      <c r="E23" s="9">
        <f t="shared" ref="E23:I23" si="0">SUM(E14,E20,E22)</f>
        <v>9064.2999999999993</v>
      </c>
      <c r="F23" s="9">
        <f t="shared" si="0"/>
        <v>8898.9699999999993</v>
      </c>
      <c r="G23" s="9">
        <f t="shared" si="0"/>
        <v>3482.2799999999988</v>
      </c>
      <c r="H23" s="9">
        <f t="shared" si="0"/>
        <v>3040.84</v>
      </c>
      <c r="I23" s="9">
        <f t="shared" si="0"/>
        <v>-492.41</v>
      </c>
      <c r="K23" s="10"/>
    </row>
  </sheetData>
  <pageMargins left="0.7" right="0.7" top="0.85416666666666663" bottom="0.75" header="0.3" footer="0.3"/>
  <pageSetup scale="78" fitToHeight="0" orientation="landscape" r:id="rId1"/>
  <headerFooter>
    <oddHeader>&amp;R&amp;"Times New Roman,Bold"&amp;11KyPSC Case No. 2019-00271
STAFF-RHDR-01-005(c) Attachment 1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E323CE4F42204A9B662899E3EA5D1A" ma:contentTypeVersion="3" ma:contentTypeDescription="Create a new document." ma:contentTypeScope="" ma:versionID="88e3c40d1116f382a416ebedd269c2c0">
  <xsd:schema xmlns:xsd="http://www.w3.org/2001/XMLSchema" xmlns:xs="http://www.w3.org/2001/XMLSchema" xmlns:p="http://schemas.microsoft.com/office/2006/metadata/properties" xmlns:ns2="a1b08b4f-a83f-4c03-90bd-2a79b6ed54d4" xmlns:ns3="fb86b3f3-0c45-4486-810b-39aa0a1cbbd7" targetNamespace="http://schemas.microsoft.com/office/2006/metadata/properties" ma:root="true" ma:fieldsID="3d7e87bf224e8acbba5e13f42ed33f78" ns2:_="" ns3:_="">
    <xsd:import namespace="a1b08b4f-a83f-4c03-90bd-2a79b6ed54d4"/>
    <xsd:import namespace="fb86b3f3-0c45-4486-810b-39aa0a1cbbd7"/>
    <xsd:element name="properties">
      <xsd:complexType>
        <xsd:sequence>
          <xsd:element name="documentManagement">
            <xsd:complexType>
              <xsd:all>
                <xsd:element ref="ns2:SharedWithUsers" minOccurs="0"/>
                <xsd:element ref="ns3: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08b4f-a83f-4c03-90bd-2a79b6ed54d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86b3f3-0c45-4486-810b-39aa0a1cbbd7" elementFormDefault="qualified">
    <xsd:import namespace="http://schemas.microsoft.com/office/2006/documentManagement/types"/>
    <xsd:import namespace="http://schemas.microsoft.com/office/infopath/2007/PartnerControls"/>
    <xsd:element name="Witness" ma:index="10" nillable="true" ma:displayName="Witness" ma:internalName="Witnes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itness xmlns="fb86b3f3-0c45-4486-810b-39aa0a1cbbd7" xsi:nil="true"/>
  </documentManagement>
</p:properties>
</file>

<file path=customXml/itemProps1.xml><?xml version="1.0" encoding="utf-8"?>
<ds:datastoreItem xmlns:ds="http://schemas.openxmlformats.org/officeDocument/2006/customXml" ds:itemID="{C99C71D9-1C71-4D6E-B907-9B187C16E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b08b4f-a83f-4c03-90bd-2a79b6ed54d4"/>
    <ds:schemaRef ds:uri="fb86b3f3-0c45-4486-810b-39aa0a1cb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86EEDA-4E1E-43E2-B1B5-1009BDE839F0}">
  <ds:schemaRefs>
    <ds:schemaRef ds:uri="http://schemas.microsoft.com/sharepoint/v3/contenttype/forms"/>
  </ds:schemaRefs>
</ds:datastoreItem>
</file>

<file path=customXml/itemProps3.xml><?xml version="1.0" encoding="utf-8"?>
<ds:datastoreItem xmlns:ds="http://schemas.openxmlformats.org/officeDocument/2006/customXml" ds:itemID="{0D0CB29F-CBB3-4026-A73C-16A32756CD9E}">
  <ds:schemaRefs>
    <ds:schemaRef ds:uri="http://purl.org/dc/elements/1.1/"/>
    <ds:schemaRef ds:uri="fb86b3f3-0c45-4486-810b-39aa0a1cbbd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a1b08b4f-a83f-4c03-90bd-2a79b6ed54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Steam Prod</vt:lpstr>
      <vt:lpstr>Other Prod</vt:lpstr>
      <vt:lpstr>Transmission</vt:lpstr>
      <vt:lpstr>Distribution</vt:lpstr>
      <vt:lpstr>General</vt:lpstr>
      <vt:lpstr>Common</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Carpenter, Tripp</dc:creator>
  <cp:lastModifiedBy>D'Ascenzo, Rocco</cp:lastModifiedBy>
  <cp:lastPrinted>2020-06-26T14:54:49Z</cp:lastPrinted>
  <dcterms:created xsi:type="dcterms:W3CDTF">2020-06-25T17:05:41Z</dcterms:created>
  <dcterms:modified xsi:type="dcterms:W3CDTF">2020-06-26T19:00:44Z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0x01010009E323CE4F42204A9B662899E3EA5D1A</vt:lpwstr>
  </property>
</Properties>
</file>