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Supplemental Data Requests/"/>
    </mc:Choice>
  </mc:AlternateContent>
  <xr:revisionPtr revIDLastSave="0" documentId="13_ncr:1_{824F774D-4638-4CB1-BF15-910912E3E754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ate Case Exp. Analysis" sheetId="1" r:id="rId1"/>
  </sheets>
  <definedNames>
    <definedName name="_xlnm.Print_Titles" localSheetId="0">'Rate Case Exp. Analysis'!$1:$7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P15" i="1" s="1"/>
  <c r="I14" i="1"/>
  <c r="O18" i="1"/>
  <c r="N18" i="1"/>
  <c r="M18" i="1"/>
  <c r="L18" i="1"/>
  <c r="K18" i="1"/>
  <c r="H18" i="1"/>
  <c r="G18" i="1"/>
  <c r="A18" i="1"/>
  <c r="I18" i="1" l="1"/>
  <c r="J18" i="1"/>
  <c r="P14" i="1"/>
  <c r="P18" i="1" l="1"/>
  <c r="P30" i="1" l="1"/>
  <c r="P72" i="1" l="1"/>
  <c r="P71" i="1"/>
  <c r="O78" i="1"/>
  <c r="N78" i="1"/>
  <c r="M78" i="1"/>
  <c r="L78" i="1"/>
  <c r="K78" i="1"/>
  <c r="H78" i="1"/>
  <c r="G78" i="1"/>
  <c r="A78" i="1"/>
  <c r="J75" i="1"/>
  <c r="P75" i="1" s="1"/>
  <c r="J74" i="1"/>
  <c r="P74" i="1" s="1"/>
  <c r="J73" i="1"/>
  <c r="P73" i="1" s="1"/>
  <c r="I78" i="1" l="1"/>
  <c r="J78" i="1"/>
  <c r="I59" i="1"/>
  <c r="I60" i="1"/>
  <c r="P78" i="1" l="1"/>
  <c r="O67" i="1"/>
  <c r="N67" i="1"/>
  <c r="M67" i="1"/>
  <c r="L67" i="1"/>
  <c r="K67" i="1"/>
  <c r="H67" i="1"/>
  <c r="G67" i="1"/>
  <c r="A67" i="1"/>
  <c r="P64" i="1"/>
  <c r="J63" i="1"/>
  <c r="J62" i="1"/>
  <c r="P62" i="1" s="1"/>
  <c r="J61" i="1"/>
  <c r="P61" i="1" s="1"/>
  <c r="P60" i="1"/>
  <c r="P59" i="1"/>
  <c r="J67" i="1" l="1"/>
  <c r="I67" i="1"/>
  <c r="P63" i="1"/>
  <c r="P67" i="1" s="1"/>
  <c r="I48" i="1"/>
  <c r="I47" i="1"/>
  <c r="P46" i="1"/>
  <c r="J51" i="1" l="1"/>
  <c r="P51" i="1" s="1"/>
  <c r="J50" i="1"/>
  <c r="J49" i="1"/>
  <c r="I35" i="1"/>
  <c r="I34" i="1"/>
  <c r="I55" i="1" l="1"/>
  <c r="P47" i="1"/>
  <c r="G55" i="1"/>
  <c r="O55" i="1"/>
  <c r="N55" i="1"/>
  <c r="M55" i="1"/>
  <c r="L55" i="1"/>
  <c r="K55" i="1"/>
  <c r="H55" i="1"/>
  <c r="A55" i="1"/>
  <c r="P52" i="1"/>
  <c r="J55" i="1"/>
  <c r="P49" i="1"/>
  <c r="P48" i="1"/>
  <c r="P50" i="1" l="1"/>
  <c r="P55" i="1" s="1"/>
  <c r="O42" i="1"/>
  <c r="N42" i="1"/>
  <c r="M42" i="1"/>
  <c r="L42" i="1"/>
  <c r="K42" i="1"/>
  <c r="I42" i="1"/>
  <c r="H42" i="1"/>
  <c r="G42" i="1"/>
  <c r="A42" i="1"/>
  <c r="P39" i="1"/>
  <c r="J38" i="1"/>
  <c r="P38" i="1" s="1"/>
  <c r="J37" i="1"/>
  <c r="P37" i="1" s="1"/>
  <c r="P36" i="1"/>
  <c r="P35" i="1"/>
  <c r="J42" i="1" l="1"/>
  <c r="P34" i="1"/>
  <c r="P42" i="1" s="1"/>
  <c r="H43" i="1" l="1"/>
  <c r="H56" i="1" s="1"/>
  <c r="H68" i="1" s="1"/>
  <c r="H79" i="1" s="1"/>
  <c r="H19" i="1"/>
  <c r="H27" i="1" s="1"/>
  <c r="G43" i="1" l="1"/>
  <c r="G56" i="1" s="1"/>
  <c r="G68" i="1" s="1"/>
  <c r="G79" i="1" s="1"/>
  <c r="G19" i="1"/>
  <c r="G27" i="1" s="1"/>
  <c r="I43" i="1" l="1"/>
  <c r="I19" i="1"/>
  <c r="I27" i="1" s="1"/>
  <c r="I23" i="1" s="1"/>
  <c r="J43" i="1"/>
  <c r="J56" i="1" s="1"/>
  <c r="I56" i="1"/>
  <c r="E23" i="1" l="1"/>
  <c r="P23" i="1"/>
  <c r="J19" i="1"/>
  <c r="N43" i="1"/>
  <c r="N56" i="1" s="1"/>
  <c r="N68" i="1" s="1"/>
  <c r="N79" i="1" s="1"/>
  <c r="N19" i="1"/>
  <c r="N27" i="1" s="1"/>
  <c r="N25" i="1" s="1"/>
  <c r="O43" i="1"/>
  <c r="O56" i="1" s="1"/>
  <c r="O68" i="1" s="1"/>
  <c r="O79" i="1" s="1"/>
  <c r="O19" i="1"/>
  <c r="O27" i="1" s="1"/>
  <c r="O25" i="1" s="1"/>
  <c r="K43" i="1"/>
  <c r="K56" i="1" s="1"/>
  <c r="K68" i="1" s="1"/>
  <c r="K79" i="1" s="1"/>
  <c r="K19" i="1"/>
  <c r="K27" i="1" s="1"/>
  <c r="K25" i="1" s="1"/>
  <c r="L43" i="1"/>
  <c r="L56" i="1" s="1"/>
  <c r="L68" i="1" s="1"/>
  <c r="L79" i="1" s="1"/>
  <c r="L19" i="1"/>
  <c r="L27" i="1" s="1"/>
  <c r="L25" i="1" s="1"/>
  <c r="M43" i="1"/>
  <c r="M56" i="1" s="1"/>
  <c r="M68" i="1" s="1"/>
  <c r="M79" i="1" s="1"/>
  <c r="M19" i="1"/>
  <c r="M27" i="1" s="1"/>
  <c r="M25" i="1" s="1"/>
  <c r="I68" i="1"/>
  <c r="J68" i="1"/>
  <c r="P43" i="1"/>
  <c r="P56" i="1" s="1"/>
  <c r="J27" i="1" l="1"/>
  <c r="J24" i="1" s="1"/>
  <c r="P25" i="1"/>
  <c r="P19" i="1"/>
  <c r="P24" i="1"/>
  <c r="E24" i="1"/>
  <c r="I79" i="1"/>
  <c r="J79" i="1"/>
  <c r="P68" i="1"/>
  <c r="P27" i="1" l="1"/>
  <c r="P79" i="1"/>
</calcChain>
</file>

<file path=xl/sharedStrings.xml><?xml version="1.0" encoding="utf-8"?>
<sst xmlns="http://schemas.openxmlformats.org/spreadsheetml/2006/main" count="112" uniqueCount="56">
  <si>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</si>
  <si>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</si>
  <si>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</si>
  <si>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</si>
  <si>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</si>
  <si>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</si>
  <si>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</si>
  <si>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</si>
  <si>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</si>
  <si>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</si>
  <si>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</si>
  <si>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</si>
  <si>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</si>
  <si>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</si>
  <si>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</si>
  <si>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</si>
  <si>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</si>
  <si>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</si>
  <si>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</si>
  <si>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</si>
  <si>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</si>
  <si>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</si>
  <si>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</si>
  <si>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</si>
  <si>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</si>
  <si>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</si>
  <si>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N/A</t>
  </si>
  <si>
    <t>N/A - Travel</t>
  </si>
  <si>
    <t>Vendor Name / Description</t>
  </si>
  <si>
    <t>Gannett Fleming Valuation and Rate Consultants, LLC | Consulting Work</t>
  </si>
  <si>
    <t>Goss Samford | Professional Legal Services</t>
  </si>
  <si>
    <t>October 2018</t>
  </si>
  <si>
    <t>APACR25855</t>
  </si>
  <si>
    <t>APACR25839</t>
  </si>
  <si>
    <t>November 2018</t>
  </si>
  <si>
    <t>APACR38173</t>
  </si>
  <si>
    <t>Kentucky Press Service</t>
  </si>
  <si>
    <t>APACR40343</t>
  </si>
  <si>
    <t>APACR43995</t>
  </si>
  <si>
    <t>December 2018</t>
  </si>
  <si>
    <t>APACR48994</t>
  </si>
  <si>
    <t>APACR50915</t>
  </si>
  <si>
    <t>January 2019</t>
  </si>
  <si>
    <t>APACR65117</t>
  </si>
  <si>
    <t>APACR64158</t>
  </si>
  <si>
    <t>Electric Rate Case Expense</t>
  </si>
  <si>
    <t>Account 0186113</t>
  </si>
  <si>
    <t>B) ITEMIZED ESTIMATE OF TOTAL COSTS TO BE INCURRED</t>
  </si>
  <si>
    <t>Professional Legal Services</t>
  </si>
  <si>
    <t>Depreciation Study | Consulting Work</t>
  </si>
  <si>
    <t>Non Hour Based Costs</t>
  </si>
  <si>
    <t>Total Estimate Costs to be Incurred</t>
  </si>
  <si>
    <t>TOTAL PROJECTED EXPENSES ASSOCIATED WITH THE RATE CASE</t>
  </si>
  <si>
    <t>Case No. 2019-00271</t>
  </si>
  <si>
    <t>APACR53460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</si>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</sst>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7" fontId="3" fillId="0" borderId="0" xfId="1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1" fontId="8" fillId="0" borderId="0" xfId="0" applyNumberFormat="1" applyFont="1"/>
    <xf numFmtId="40" fontId="8" fillId="0" borderId="0" xfId="0" applyNumberFormat="1" applyFont="1"/>
    <xf numFmtId="1" fontId="1" fillId="0" borderId="0" xfId="0" applyNumberFormat="1" applyFont="1" applyAlignment="1">
      <alignment horizontal="left"/>
    </xf>
    <xf numFmtId="40" fontId="0" fillId="0" borderId="3" xfId="0" applyNumberFormat="1" applyBorder="1"/>
    <xf numFmtId="1" fontId="9" fillId="0" borderId="0" xfId="0" applyNumberFormat="1" applyFont="1"/>
    <xf numFmtId="4" fontId="1" fillId="0" borderId="2" xfId="0" applyNumberFormat="1" applyFont="1" applyBorder="1"/>
    <xf numFmtId="40" fontId="1" fillId="0" borderId="2" xfId="0" applyNumberFormat="1" applyFont="1" applyBorder="1"/>
    <xf numFmtId="4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85"/>
  <sheetViews>
    <sheetView tabSelected="1" view="pageLayout" zoomScaleNormal="100" workbookViewId="0"/>
  </sheetViews>
  <sheetFormatPr defaultColWidth="2.28515625" defaultRowHeight="12.75" x14ac:dyDescent="0.2"/>
  <cols>
    <col min="1" max="1" width="14.140625" style="4" customWidth="1"/>
    <col min="2" max="2" width="11.140625" style="4" customWidth="1"/>
    <col min="3" max="3" width="10.5703125" style="4" customWidth="1"/>
    <col min="4" max="4" width="51.7109375" style="2" customWidth="1"/>
    <col min="5" max="6" width="12.85546875" style="8" customWidth="1"/>
    <col min="7" max="7" width="10.5703125" style="2" customWidth="1"/>
    <col min="8" max="8" width="10.7109375" style="2" customWidth="1"/>
    <col min="9" max="9" width="12.140625" style="3" customWidth="1"/>
    <col min="10" max="10" width="12" style="3" bestFit="1" customWidth="1"/>
    <col min="11" max="11" width="13.140625" style="3" customWidth="1"/>
    <col min="12" max="12" width="10.28515625" style="3" customWidth="1"/>
    <col min="13" max="13" width="12.85546875" style="3" customWidth="1"/>
    <col min="14" max="14" width="13.5703125" style="3" customWidth="1"/>
    <col min="15" max="15" width="10.140625" style="3" customWidth="1"/>
    <col min="16" max="16" width="12" style="3" customWidth="1"/>
    <col min="17" max="19" width="2.140625" style="2" customWidth="1"/>
    <col min="20" max="16384" width="2.28515625" style="2"/>
  </cols>
  <sheetData>
    <row r="1" spans="1:17" x14ac:dyDescent="0.2">
      <c r="A1" s="21" t="s">
        <v>15</v>
      </c>
      <c r="B1" s="21"/>
      <c r="C1" s="21"/>
      <c r="P1" s="31"/>
    </row>
    <row r="2" spans="1:17" x14ac:dyDescent="0.2">
      <c r="A2" s="21" t="s">
        <v>45</v>
      </c>
      <c r="B2" s="21"/>
      <c r="C2" s="21"/>
      <c r="P2" s="31"/>
    </row>
    <row r="3" spans="1:17" x14ac:dyDescent="0.2">
      <c r="A3" s="21" t="s">
        <v>53</v>
      </c>
      <c r="B3" s="21"/>
      <c r="C3" s="21"/>
    </row>
    <row r="4" spans="1:17" x14ac:dyDescent="0.2">
      <c r="A4" s="21" t="s">
        <v>46</v>
      </c>
      <c r="B4" s="21"/>
      <c r="C4" s="21"/>
      <c r="I4" s="37"/>
      <c r="J4" s="38"/>
      <c r="K4" s="37"/>
      <c r="L4" s="38"/>
      <c r="M4" s="37"/>
      <c r="N4" s="38"/>
      <c r="O4" s="39"/>
    </row>
    <row r="5" spans="1:17" x14ac:dyDescent="0.2">
      <c r="A5" s="5"/>
      <c r="B5" s="5"/>
      <c r="C5" s="5"/>
      <c r="J5" s="48" t="s">
        <v>0</v>
      </c>
      <c r="K5" s="48"/>
      <c r="L5" s="48"/>
    </row>
    <row r="6" spans="1:17" x14ac:dyDescent="0.2">
      <c r="A6" s="7" t="s">
        <v>1</v>
      </c>
      <c r="B6" s="23" t="s">
        <v>17</v>
      </c>
      <c r="C6" s="23" t="s">
        <v>19</v>
      </c>
      <c r="D6" s="8"/>
      <c r="E6" s="8" t="s">
        <v>22</v>
      </c>
      <c r="F6" s="8" t="s">
        <v>24</v>
      </c>
      <c r="G6" s="8"/>
      <c r="H6" s="8"/>
      <c r="I6" s="9"/>
      <c r="J6" s="9" t="s">
        <v>2</v>
      </c>
      <c r="L6" s="9" t="s">
        <v>14</v>
      </c>
      <c r="M6" s="9" t="s">
        <v>4</v>
      </c>
      <c r="N6" s="9" t="s">
        <v>5</v>
      </c>
      <c r="O6" s="9"/>
      <c r="P6" s="9"/>
      <c r="Q6" s="8"/>
    </row>
    <row r="7" spans="1:17" x14ac:dyDescent="0.2">
      <c r="A7" s="10" t="s">
        <v>6</v>
      </c>
      <c r="B7" s="10" t="s">
        <v>18</v>
      </c>
      <c r="C7" s="10" t="s">
        <v>18</v>
      </c>
      <c r="D7" s="11" t="s">
        <v>28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" t="s">
        <v>8</v>
      </c>
      <c r="K7" s="6" t="s">
        <v>3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  <c r="Q7" s="8"/>
    </row>
    <row r="8" spans="1:17" x14ac:dyDescent="0.2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8"/>
    </row>
    <row r="9" spans="1:17" s="36" customFormat="1" ht="15" x14ac:dyDescent="0.25">
      <c r="A9" s="32" t="s">
        <v>16</v>
      </c>
      <c r="B9" s="32"/>
      <c r="C9" s="32"/>
      <c r="D9" s="33"/>
      <c r="E9" s="33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1:17" x14ac:dyDescent="0.2">
      <c r="A10" s="22"/>
      <c r="B10" s="22"/>
      <c r="C10" s="22"/>
      <c r="D10" s="11"/>
      <c r="E10" s="11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8"/>
    </row>
    <row r="11" spans="1:17" ht="13.5" thickBot="1" x14ac:dyDescent="0.25">
      <c r="A11" s="1" t="s">
        <v>13</v>
      </c>
      <c r="B11" s="26"/>
      <c r="C11" s="26"/>
      <c r="G11" s="15">
        <v>0</v>
      </c>
      <c r="H11" s="15">
        <v>0</v>
      </c>
      <c r="I11" s="15">
        <v>19643.689999999999</v>
      </c>
      <c r="J11" s="15">
        <v>36845.03</v>
      </c>
      <c r="K11" s="15">
        <v>31000</v>
      </c>
      <c r="L11" s="15">
        <v>0</v>
      </c>
      <c r="M11" s="15">
        <v>0</v>
      </c>
      <c r="N11" s="15">
        <v>0</v>
      </c>
      <c r="O11" s="15">
        <v>0</v>
      </c>
      <c r="P11" s="15">
        <v>87488.72</v>
      </c>
    </row>
    <row r="12" spans="1:17" ht="13.5" thickTop="1" x14ac:dyDescent="0.2">
      <c r="A12" s="10"/>
      <c r="B12" s="27"/>
      <c r="C12" s="27"/>
      <c r="D12" s="11"/>
      <c r="E12" s="11"/>
      <c r="F12" s="11"/>
      <c r="G12" s="11"/>
      <c r="H12" s="11"/>
      <c r="I12" s="6"/>
      <c r="J12" s="6"/>
      <c r="K12" s="6"/>
      <c r="L12" s="6"/>
      <c r="M12" s="6"/>
      <c r="N12" s="6"/>
      <c r="O12" s="6"/>
      <c r="P12" s="6"/>
    </row>
    <row r="13" spans="1:17" x14ac:dyDescent="0.2">
      <c r="A13" s="18" t="s">
        <v>55</v>
      </c>
      <c r="B13" s="28"/>
      <c r="C13" s="28"/>
      <c r="J13" s="13"/>
      <c r="K13" s="13"/>
      <c r="L13" s="13"/>
      <c r="M13" s="13"/>
      <c r="N13" s="13"/>
      <c r="O13" s="13"/>
      <c r="P13" s="13"/>
    </row>
    <row r="14" spans="1:17" x14ac:dyDescent="0.2">
      <c r="A14" s="19" t="s">
        <v>54</v>
      </c>
      <c r="B14" s="40">
        <v>43719</v>
      </c>
      <c r="C14" s="40">
        <v>43720</v>
      </c>
      <c r="D14" s="20" t="s">
        <v>30</v>
      </c>
      <c r="E14" s="29">
        <v>10.8</v>
      </c>
      <c r="F14" s="30">
        <v>245</v>
      </c>
      <c r="G14" s="13"/>
      <c r="H14" s="13"/>
      <c r="I14" s="13">
        <f>ROUND((E14*F14)*0.95,2)+0.06</f>
        <v>2513.7599999999998</v>
      </c>
      <c r="J14" s="13"/>
      <c r="K14" s="13"/>
      <c r="L14" s="13"/>
      <c r="M14" s="13"/>
      <c r="N14" s="13"/>
      <c r="O14" s="13"/>
      <c r="P14" s="13">
        <f>SUM(G14:O14)</f>
        <v>2513.7599999999998</v>
      </c>
    </row>
    <row r="15" spans="1:17" x14ac:dyDescent="0.2">
      <c r="A15" s="19" t="s">
        <v>54</v>
      </c>
      <c r="B15" s="40">
        <v>43719</v>
      </c>
      <c r="C15" s="40">
        <v>43720</v>
      </c>
      <c r="D15" s="20" t="s">
        <v>30</v>
      </c>
      <c r="E15" s="29">
        <v>10.3</v>
      </c>
      <c r="F15" s="30">
        <v>175</v>
      </c>
      <c r="G15" s="13"/>
      <c r="H15" s="13"/>
      <c r="I15" s="13">
        <f>ROUND((E15*F15)*0.95,2)-0.07</f>
        <v>1712.3100000000002</v>
      </c>
      <c r="J15" s="13"/>
      <c r="K15" s="13"/>
      <c r="L15" s="13"/>
      <c r="M15" s="13"/>
      <c r="N15" s="13"/>
      <c r="O15" s="13"/>
      <c r="P15" s="13">
        <f t="shared" ref="P15" si="0">SUM(G15:O15)</f>
        <v>1712.3100000000002</v>
      </c>
    </row>
    <row r="16" spans="1:17" x14ac:dyDescent="0.2">
      <c r="A16" s="19"/>
      <c r="B16" s="40"/>
      <c r="C16" s="40"/>
      <c r="G16" s="14"/>
      <c r="H16" s="14"/>
      <c r="I16" s="14"/>
      <c r="J16" s="14"/>
      <c r="K16" s="14"/>
      <c r="L16" s="14"/>
      <c r="M16" s="14"/>
      <c r="N16" s="14"/>
      <c r="O16" s="17"/>
      <c r="P16" s="17"/>
    </row>
    <row r="17" spans="1:16" x14ac:dyDescent="0.2">
      <c r="A17" s="16"/>
      <c r="B17" s="24"/>
      <c r="C17" s="24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">
      <c r="A18" s="12" t="str">
        <f>"Total "&amp;A13</f>
        <v>Total October 2019</v>
      </c>
      <c r="B18" s="25"/>
      <c r="C18" s="25"/>
      <c r="G18" s="14">
        <f t="shared" ref="G18:P18" si="1">SUM(G14:G16)</f>
        <v>0</v>
      </c>
      <c r="H18" s="14">
        <f t="shared" si="1"/>
        <v>0</v>
      </c>
      <c r="I18" s="14">
        <f t="shared" si="1"/>
        <v>4226.07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14">
        <f t="shared" si="1"/>
        <v>0</v>
      </c>
      <c r="P18" s="14">
        <f t="shared" si="1"/>
        <v>4226.07</v>
      </c>
    </row>
    <row r="19" spans="1:16" ht="13.5" thickBot="1" x14ac:dyDescent="0.25">
      <c r="A19" s="1" t="s">
        <v>13</v>
      </c>
      <c r="B19" s="26"/>
      <c r="C19" s="26"/>
      <c r="G19" s="15">
        <f t="shared" ref="G19:P19" si="2">G11+G18</f>
        <v>0</v>
      </c>
      <c r="H19" s="15">
        <f t="shared" si="2"/>
        <v>0</v>
      </c>
      <c r="I19" s="15">
        <f t="shared" si="2"/>
        <v>23869.759999999998</v>
      </c>
      <c r="J19" s="15">
        <f t="shared" si="2"/>
        <v>36845.03</v>
      </c>
      <c r="K19" s="15">
        <f t="shared" si="2"/>
        <v>31000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91714.790000000008</v>
      </c>
    </row>
    <row r="20" spans="1:16" ht="13.5" thickTop="1" x14ac:dyDescent="0.2">
      <c r="A20" s="10"/>
      <c r="B20" s="27"/>
      <c r="C20" s="27"/>
      <c r="D20" s="11"/>
      <c r="E20" s="11"/>
      <c r="F20" s="11"/>
      <c r="G20" s="11"/>
      <c r="H20" s="11"/>
      <c r="I20" s="6"/>
      <c r="J20" s="6"/>
      <c r="K20" s="6"/>
      <c r="L20" s="6"/>
      <c r="M20" s="6"/>
      <c r="N20" s="6"/>
      <c r="O20" s="6"/>
      <c r="P20" s="6"/>
    </row>
    <row r="22" spans="1:16" s="36" customFormat="1" ht="15" x14ac:dyDescent="0.25">
      <c r="A22" s="32" t="s">
        <v>47</v>
      </c>
      <c r="B22" s="41"/>
      <c r="C22" s="41"/>
      <c r="E22" s="35"/>
      <c r="F22" s="35"/>
      <c r="I22" s="42"/>
      <c r="J22" s="42"/>
      <c r="K22" s="42"/>
      <c r="L22" s="42"/>
      <c r="M22" s="42"/>
      <c r="N22" s="42"/>
      <c r="O22" s="42"/>
      <c r="P22" s="42"/>
    </row>
    <row r="23" spans="1:16" x14ac:dyDescent="0.2">
      <c r="A23" s="22"/>
      <c r="D23" s="20" t="s">
        <v>48</v>
      </c>
      <c r="E23" s="8">
        <f>I23/F23</f>
        <v>1203.8344761904762</v>
      </c>
      <c r="F23" s="8">
        <v>210</v>
      </c>
      <c r="I23" s="3">
        <f>I27</f>
        <v>252805.24</v>
      </c>
      <c r="P23" s="13">
        <f>SUM(I23:O23)</f>
        <v>252805.24</v>
      </c>
    </row>
    <row r="24" spans="1:16" x14ac:dyDescent="0.2">
      <c r="A24" s="2"/>
      <c r="D24" s="20" t="s">
        <v>49</v>
      </c>
      <c r="E24" s="8">
        <f>J24/F24</f>
        <v>136.20570588235296</v>
      </c>
      <c r="F24" s="8">
        <v>170</v>
      </c>
      <c r="J24" s="3">
        <f>J27</f>
        <v>23154.97</v>
      </c>
      <c r="P24" s="13">
        <f>SUM(I24:O24)</f>
        <v>23154.97</v>
      </c>
    </row>
    <row r="25" spans="1:16" x14ac:dyDescent="0.2">
      <c r="A25" s="2"/>
      <c r="D25" s="20" t="s">
        <v>50</v>
      </c>
      <c r="E25" s="29" t="s">
        <v>26</v>
      </c>
      <c r="F25" s="29" t="s">
        <v>26</v>
      </c>
      <c r="K25" s="3">
        <f>K27</f>
        <v>39000</v>
      </c>
      <c r="L25" s="3">
        <f>L27</f>
        <v>0</v>
      </c>
      <c r="M25" s="3">
        <f>M27</f>
        <v>210000</v>
      </c>
      <c r="N25" s="3">
        <f>N27</f>
        <v>50000</v>
      </c>
      <c r="O25" s="3">
        <f>O27</f>
        <v>10000</v>
      </c>
      <c r="P25" s="13">
        <f>SUM(I25:O25)</f>
        <v>309000</v>
      </c>
    </row>
    <row r="26" spans="1:16" x14ac:dyDescent="0.2">
      <c r="A26" s="2"/>
      <c r="D26" s="20"/>
      <c r="E26" s="29"/>
      <c r="F26" s="29"/>
    </row>
    <row r="27" spans="1:16" x14ac:dyDescent="0.2">
      <c r="A27" s="43" t="s">
        <v>51</v>
      </c>
      <c r="G27" s="44">
        <f t="shared" ref="G27:P27" si="3">G30-G19</f>
        <v>0</v>
      </c>
      <c r="H27" s="44">
        <f t="shared" si="3"/>
        <v>0</v>
      </c>
      <c r="I27" s="44">
        <f t="shared" si="3"/>
        <v>252805.24</v>
      </c>
      <c r="J27" s="44">
        <f t="shared" si="3"/>
        <v>23154.97</v>
      </c>
      <c r="K27" s="44">
        <f t="shared" si="3"/>
        <v>39000</v>
      </c>
      <c r="L27" s="44">
        <f t="shared" si="3"/>
        <v>0</v>
      </c>
      <c r="M27" s="44">
        <f t="shared" si="3"/>
        <v>210000</v>
      </c>
      <c r="N27" s="44">
        <f t="shared" si="3"/>
        <v>50000</v>
      </c>
      <c r="O27" s="44">
        <f t="shared" si="3"/>
        <v>10000</v>
      </c>
      <c r="P27" s="44">
        <f t="shared" si="3"/>
        <v>584960.21</v>
      </c>
    </row>
    <row r="28" spans="1:16" x14ac:dyDescent="0.2">
      <c r="A28" s="4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30" spans="1:16" ht="15.75" thickBot="1" x14ac:dyDescent="0.3">
      <c r="A30" s="45" t="s">
        <v>52</v>
      </c>
      <c r="G30" s="46">
        <v>0</v>
      </c>
      <c r="H30" s="46">
        <v>0</v>
      </c>
      <c r="I30" s="47">
        <v>276675</v>
      </c>
      <c r="J30" s="47">
        <v>60000</v>
      </c>
      <c r="K30" s="47">
        <v>70000</v>
      </c>
      <c r="L30" s="47">
        <v>0</v>
      </c>
      <c r="M30" s="47">
        <v>210000</v>
      </c>
      <c r="N30" s="47">
        <v>50000</v>
      </c>
      <c r="O30" s="47">
        <v>10000</v>
      </c>
      <c r="P30" s="47">
        <f>SUM(G30:O30)</f>
        <v>676675</v>
      </c>
    </row>
    <row r="31" spans="1:16" ht="13.5" thickTop="1" x14ac:dyDescent="0.2">
      <c r="A31" s="10"/>
      <c r="B31" s="27"/>
      <c r="C31" s="27"/>
      <c r="D31" s="11"/>
      <c r="E31" s="11"/>
      <c r="F31" s="11"/>
      <c r="G31" s="11"/>
      <c r="H31" s="11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10"/>
      <c r="B32" s="27"/>
      <c r="C32" s="27"/>
      <c r="D32" s="11"/>
      <c r="E32" s="11"/>
      <c r="F32" s="11"/>
      <c r="G32" s="11"/>
      <c r="H32" s="11"/>
      <c r="I32" s="6"/>
      <c r="J32" s="6"/>
      <c r="K32" s="6"/>
      <c r="L32" s="6"/>
      <c r="M32" s="6"/>
      <c r="N32" s="6"/>
      <c r="O32" s="6"/>
      <c r="P32" s="6"/>
    </row>
    <row r="33" spans="1:16" hidden="1" x14ac:dyDescent="0.2">
      <c r="A33" s="18" t="s">
        <v>31</v>
      </c>
      <c r="B33" s="28"/>
      <c r="C33" s="28"/>
      <c r="J33" s="13"/>
      <c r="K33" s="13"/>
      <c r="L33" s="13"/>
      <c r="M33" s="13"/>
      <c r="N33" s="13"/>
      <c r="O33" s="13"/>
      <c r="P33" s="13"/>
    </row>
    <row r="34" spans="1:16" hidden="1" x14ac:dyDescent="0.2">
      <c r="A34" s="19" t="s">
        <v>33</v>
      </c>
      <c r="B34" s="40">
        <v>43385</v>
      </c>
      <c r="C34" s="40">
        <v>43388</v>
      </c>
      <c r="D34" s="20" t="s">
        <v>30</v>
      </c>
      <c r="E34" s="29">
        <v>5.4</v>
      </c>
      <c r="F34" s="30">
        <v>245</v>
      </c>
      <c r="G34" s="13"/>
      <c r="H34" s="13"/>
      <c r="I34" s="13">
        <f>(E34*F34)*0.95</f>
        <v>1256.8499999999999</v>
      </c>
      <c r="J34" s="13"/>
      <c r="K34" s="13"/>
      <c r="L34" s="13"/>
      <c r="M34" s="13"/>
      <c r="N34" s="13"/>
      <c r="O34" s="13"/>
      <c r="P34" s="13">
        <f t="shared" ref="P34:P39" si="4">SUM(G34:O34)</f>
        <v>1256.8499999999999</v>
      </c>
    </row>
    <row r="35" spans="1:16" hidden="1" x14ac:dyDescent="0.2">
      <c r="A35" s="19" t="s">
        <v>33</v>
      </c>
      <c r="B35" s="40">
        <v>43385</v>
      </c>
      <c r="C35" s="40">
        <v>43388</v>
      </c>
      <c r="D35" s="20" t="s">
        <v>30</v>
      </c>
      <c r="E35" s="29">
        <v>25.9</v>
      </c>
      <c r="F35" s="30">
        <v>175</v>
      </c>
      <c r="G35" s="13"/>
      <c r="H35" s="13"/>
      <c r="I35" s="13">
        <f>(E35*F35)*0.95-0.01</f>
        <v>4305.8649999999998</v>
      </c>
      <c r="J35" s="13"/>
      <c r="K35" s="13"/>
      <c r="L35" s="13"/>
      <c r="M35" s="13"/>
      <c r="N35" s="13"/>
      <c r="O35" s="13"/>
      <c r="P35" s="13">
        <f t="shared" si="4"/>
        <v>4305.8649999999998</v>
      </c>
    </row>
    <row r="36" spans="1:16" hidden="1" x14ac:dyDescent="0.2">
      <c r="A36" s="19" t="s">
        <v>33</v>
      </c>
      <c r="B36" s="40">
        <v>43385</v>
      </c>
      <c r="C36" s="40">
        <v>43388</v>
      </c>
      <c r="D36" s="20" t="s">
        <v>30</v>
      </c>
      <c r="E36" s="29" t="s">
        <v>27</v>
      </c>
      <c r="F36" s="29" t="s">
        <v>27</v>
      </c>
      <c r="G36" s="13"/>
      <c r="H36" s="13"/>
      <c r="I36" s="13">
        <v>98.56</v>
      </c>
      <c r="J36" s="13"/>
      <c r="K36" s="13"/>
      <c r="L36" s="13"/>
      <c r="M36" s="13"/>
      <c r="N36" s="13"/>
      <c r="O36" s="13"/>
      <c r="P36" s="13">
        <f t="shared" si="4"/>
        <v>98.56</v>
      </c>
    </row>
    <row r="37" spans="1:16" hidden="1" x14ac:dyDescent="0.2">
      <c r="A37" s="19" t="s">
        <v>32</v>
      </c>
      <c r="B37" s="40">
        <v>43370</v>
      </c>
      <c r="C37" s="40">
        <v>43378</v>
      </c>
      <c r="D37" s="20" t="s">
        <v>29</v>
      </c>
      <c r="E37" s="29">
        <v>1</v>
      </c>
      <c r="F37" s="30">
        <v>260</v>
      </c>
      <c r="G37" s="13"/>
      <c r="H37" s="13"/>
      <c r="I37" s="13"/>
      <c r="J37" s="13">
        <f>E37*F37</f>
        <v>260</v>
      </c>
      <c r="K37" s="13"/>
      <c r="L37" s="13"/>
      <c r="M37" s="13"/>
      <c r="N37" s="13"/>
      <c r="O37" s="13"/>
      <c r="P37" s="13">
        <f t="shared" si="4"/>
        <v>260</v>
      </c>
    </row>
    <row r="38" spans="1:16" hidden="1" x14ac:dyDescent="0.2">
      <c r="A38" s="19" t="s">
        <v>32</v>
      </c>
      <c r="B38" s="40">
        <v>43370</v>
      </c>
      <c r="C38" s="40">
        <v>43378</v>
      </c>
      <c r="D38" s="20" t="s">
        <v>29</v>
      </c>
      <c r="E38" s="29">
        <v>3</v>
      </c>
      <c r="F38" s="30">
        <v>110</v>
      </c>
      <c r="G38" s="13"/>
      <c r="H38" s="13"/>
      <c r="I38" s="13"/>
      <c r="J38" s="13">
        <f>E38*F38</f>
        <v>330</v>
      </c>
      <c r="K38" s="13"/>
      <c r="L38" s="13"/>
      <c r="M38" s="13"/>
      <c r="N38" s="13"/>
      <c r="O38" s="13"/>
      <c r="P38" s="13">
        <f t="shared" si="4"/>
        <v>330</v>
      </c>
    </row>
    <row r="39" spans="1:16" hidden="1" x14ac:dyDescent="0.2">
      <c r="A39" s="19" t="s">
        <v>32</v>
      </c>
      <c r="B39" s="40">
        <v>43370</v>
      </c>
      <c r="C39" s="40">
        <v>43378</v>
      </c>
      <c r="D39" s="20" t="s">
        <v>29</v>
      </c>
      <c r="E39" s="29" t="s">
        <v>26</v>
      </c>
      <c r="F39" s="30" t="s">
        <v>26</v>
      </c>
      <c r="G39" s="13"/>
      <c r="H39" s="13"/>
      <c r="I39" s="13"/>
      <c r="J39" s="13">
        <v>72.16</v>
      </c>
      <c r="K39" s="13"/>
      <c r="L39" s="13"/>
      <c r="M39" s="13"/>
      <c r="N39" s="13"/>
      <c r="O39" s="13"/>
      <c r="P39" s="13">
        <f t="shared" si="4"/>
        <v>72.16</v>
      </c>
    </row>
    <row r="40" spans="1:16" hidden="1" x14ac:dyDescent="0.2">
      <c r="A40" s="19"/>
      <c r="B40" s="40"/>
      <c r="C40" s="40"/>
      <c r="G40" s="14"/>
      <c r="H40" s="14"/>
      <c r="I40" s="14"/>
      <c r="J40" s="14"/>
      <c r="K40" s="14"/>
      <c r="L40" s="14"/>
      <c r="M40" s="14"/>
      <c r="N40" s="14"/>
      <c r="O40" s="17"/>
      <c r="P40" s="17"/>
    </row>
    <row r="41" spans="1:16" hidden="1" x14ac:dyDescent="0.2">
      <c r="A41" s="16"/>
      <c r="B41" s="24"/>
      <c r="C41" s="24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hidden="1" x14ac:dyDescent="0.2">
      <c r="A42" s="12" t="str">
        <f>"Total "&amp;A33</f>
        <v>Total October 2018</v>
      </c>
      <c r="B42" s="25"/>
      <c r="C42" s="25"/>
      <c r="G42" s="14">
        <f t="shared" ref="G42:P42" si="5">SUM(G34:G40)</f>
        <v>0</v>
      </c>
      <c r="H42" s="14">
        <f t="shared" si="5"/>
        <v>0</v>
      </c>
      <c r="I42" s="14">
        <f t="shared" si="5"/>
        <v>5661.2750000000005</v>
      </c>
      <c r="J42" s="14">
        <f t="shared" si="5"/>
        <v>662.16</v>
      </c>
      <c r="K42" s="14">
        <f t="shared" si="5"/>
        <v>0</v>
      </c>
      <c r="L42" s="14">
        <f t="shared" si="5"/>
        <v>0</v>
      </c>
      <c r="M42" s="14">
        <f t="shared" si="5"/>
        <v>0</v>
      </c>
      <c r="N42" s="14">
        <f t="shared" si="5"/>
        <v>0</v>
      </c>
      <c r="O42" s="14">
        <f t="shared" si="5"/>
        <v>0</v>
      </c>
      <c r="P42" s="14">
        <f t="shared" si="5"/>
        <v>6323.4350000000004</v>
      </c>
    </row>
    <row r="43" spans="1:16" ht="13.5" hidden="1" thickBot="1" x14ac:dyDescent="0.25">
      <c r="A43" s="1" t="s">
        <v>13</v>
      </c>
      <c r="B43" s="26"/>
      <c r="C43" s="26"/>
      <c r="G43" s="15" t="e">
        <f>#REF!+G42</f>
        <v>#REF!</v>
      </c>
      <c r="H43" s="15" t="e">
        <f>#REF!+H42</f>
        <v>#REF!</v>
      </c>
      <c r="I43" s="15" t="e">
        <f>#REF!+I42</f>
        <v>#REF!</v>
      </c>
      <c r="J43" s="15" t="e">
        <f>#REF!+J42</f>
        <v>#REF!</v>
      </c>
      <c r="K43" s="15" t="e">
        <f>#REF!+K42</f>
        <v>#REF!</v>
      </c>
      <c r="L43" s="15" t="e">
        <f>#REF!+L42</f>
        <v>#REF!</v>
      </c>
      <c r="M43" s="15" t="e">
        <f>#REF!+M42</f>
        <v>#REF!</v>
      </c>
      <c r="N43" s="15" t="e">
        <f>#REF!+N42</f>
        <v>#REF!</v>
      </c>
      <c r="O43" s="15" t="e">
        <f>#REF!+O42</f>
        <v>#REF!</v>
      </c>
      <c r="P43" s="15" t="e">
        <f>#REF!+P42</f>
        <v>#REF!</v>
      </c>
    </row>
    <row r="44" spans="1:16" ht="13.5" hidden="1" thickTop="1" x14ac:dyDescent="0.2"/>
    <row r="45" spans="1:16" hidden="1" x14ac:dyDescent="0.2">
      <c r="A45" s="18" t="s">
        <v>34</v>
      </c>
      <c r="B45" s="28"/>
      <c r="C45" s="28"/>
      <c r="J45" s="13"/>
      <c r="K45" s="13"/>
      <c r="L45" s="13"/>
      <c r="M45" s="13"/>
      <c r="N45" s="13"/>
      <c r="O45" s="13"/>
      <c r="P45" s="13"/>
    </row>
    <row r="46" spans="1:16" hidden="1" x14ac:dyDescent="0.2">
      <c r="A46" s="19" t="s">
        <v>35</v>
      </c>
      <c r="B46" s="40">
        <v>43365</v>
      </c>
      <c r="C46" s="40">
        <v>43412</v>
      </c>
      <c r="D46" s="20" t="s">
        <v>36</v>
      </c>
      <c r="E46" s="29" t="s">
        <v>26</v>
      </c>
      <c r="F46" s="29" t="s">
        <v>26</v>
      </c>
      <c r="G46" s="13"/>
      <c r="H46" s="13"/>
      <c r="I46" s="13"/>
      <c r="J46" s="13"/>
      <c r="K46" s="13"/>
      <c r="L46" s="13"/>
      <c r="M46" s="13">
        <v>57753.96</v>
      </c>
      <c r="N46" s="13"/>
      <c r="O46" s="13"/>
      <c r="P46" s="13">
        <f t="shared" ref="P46:P52" si="6">SUM(G46:O46)</f>
        <v>57753.96</v>
      </c>
    </row>
    <row r="47" spans="1:16" hidden="1" x14ac:dyDescent="0.2">
      <c r="A47" s="19" t="s">
        <v>37</v>
      </c>
      <c r="B47" s="40">
        <v>43416</v>
      </c>
      <c r="C47" s="40">
        <v>43419</v>
      </c>
      <c r="D47" s="20" t="s">
        <v>30</v>
      </c>
      <c r="E47" s="29">
        <v>6.3</v>
      </c>
      <c r="F47" s="30">
        <v>245</v>
      </c>
      <c r="G47" s="13"/>
      <c r="H47" s="13"/>
      <c r="I47" s="13">
        <f>ROUND((E47*F47)*0.95,2)</f>
        <v>1466.33</v>
      </c>
      <c r="J47" s="13"/>
      <c r="K47" s="13"/>
      <c r="L47" s="13"/>
      <c r="M47" s="13"/>
      <c r="N47" s="13"/>
      <c r="O47" s="13"/>
      <c r="P47" s="13">
        <f t="shared" si="6"/>
        <v>1466.33</v>
      </c>
    </row>
    <row r="48" spans="1:16" hidden="1" x14ac:dyDescent="0.2">
      <c r="A48" s="19" t="s">
        <v>37</v>
      </c>
      <c r="B48" s="40">
        <v>43416</v>
      </c>
      <c r="C48" s="40">
        <v>43419</v>
      </c>
      <c r="D48" s="20" t="s">
        <v>30</v>
      </c>
      <c r="E48" s="29">
        <v>6.5</v>
      </c>
      <c r="F48" s="30">
        <v>175</v>
      </c>
      <c r="G48" s="13"/>
      <c r="H48" s="13"/>
      <c r="I48" s="13">
        <f>ROUND((E48*F48)*0.95,2)-0.01</f>
        <v>1080.6200000000001</v>
      </c>
      <c r="J48" s="13"/>
      <c r="K48" s="13"/>
      <c r="L48" s="13"/>
      <c r="M48" s="13"/>
      <c r="N48" s="13"/>
      <c r="O48" s="13"/>
      <c r="P48" s="13">
        <f t="shared" si="6"/>
        <v>1080.6200000000001</v>
      </c>
    </row>
    <row r="49" spans="1:16" hidden="1" x14ac:dyDescent="0.2">
      <c r="A49" s="19" t="s">
        <v>38</v>
      </c>
      <c r="B49" s="40">
        <v>43424</v>
      </c>
      <c r="C49" s="40">
        <v>43432</v>
      </c>
      <c r="D49" s="20" t="s">
        <v>29</v>
      </c>
      <c r="E49" s="29">
        <v>5</v>
      </c>
      <c r="F49" s="30">
        <v>260</v>
      </c>
      <c r="G49" s="13"/>
      <c r="H49" s="13"/>
      <c r="I49" s="13"/>
      <c r="J49" s="13">
        <f>E49*F49</f>
        <v>1300</v>
      </c>
      <c r="K49" s="13"/>
      <c r="L49" s="13"/>
      <c r="M49" s="13"/>
      <c r="N49" s="13"/>
      <c r="O49" s="13"/>
      <c r="P49" s="13">
        <f t="shared" si="6"/>
        <v>1300</v>
      </c>
    </row>
    <row r="50" spans="1:16" hidden="1" x14ac:dyDescent="0.2">
      <c r="A50" s="19" t="s">
        <v>38</v>
      </c>
      <c r="B50" s="40">
        <v>43424</v>
      </c>
      <c r="C50" s="40">
        <v>43432</v>
      </c>
      <c r="D50" s="20" t="s">
        <v>29</v>
      </c>
      <c r="E50" s="29">
        <v>4</v>
      </c>
      <c r="F50" s="30">
        <v>170</v>
      </c>
      <c r="G50" s="13"/>
      <c r="H50" s="13"/>
      <c r="I50" s="13"/>
      <c r="J50" s="13">
        <f>E50*F50</f>
        <v>680</v>
      </c>
      <c r="K50" s="13"/>
      <c r="L50" s="13"/>
      <c r="M50" s="13"/>
      <c r="N50" s="13"/>
      <c r="O50" s="13"/>
      <c r="P50" s="13">
        <f t="shared" si="6"/>
        <v>680</v>
      </c>
    </row>
    <row r="51" spans="1:16" hidden="1" x14ac:dyDescent="0.2">
      <c r="A51" s="19" t="s">
        <v>38</v>
      </c>
      <c r="B51" s="40">
        <v>43424</v>
      </c>
      <c r="C51" s="40">
        <v>43432</v>
      </c>
      <c r="D51" s="20" t="s">
        <v>29</v>
      </c>
      <c r="E51" s="29">
        <v>4</v>
      </c>
      <c r="F51" s="30">
        <v>110</v>
      </c>
      <c r="G51" s="13"/>
      <c r="H51" s="13"/>
      <c r="I51" s="13"/>
      <c r="J51" s="13">
        <f>E51*F51</f>
        <v>440</v>
      </c>
      <c r="K51" s="13"/>
      <c r="L51" s="13"/>
      <c r="M51" s="13"/>
      <c r="N51" s="13"/>
      <c r="O51" s="13"/>
      <c r="P51" s="13">
        <f t="shared" si="6"/>
        <v>440</v>
      </c>
    </row>
    <row r="52" spans="1:16" hidden="1" x14ac:dyDescent="0.2">
      <c r="A52" s="19" t="s">
        <v>38</v>
      </c>
      <c r="B52" s="40">
        <v>43424</v>
      </c>
      <c r="C52" s="40">
        <v>43432</v>
      </c>
      <c r="D52" s="20" t="s">
        <v>29</v>
      </c>
      <c r="E52" s="29" t="s">
        <v>26</v>
      </c>
      <c r="F52" s="30" t="s">
        <v>26</v>
      </c>
      <c r="G52" s="13"/>
      <c r="H52" s="13"/>
      <c r="I52" s="13"/>
      <c r="J52" s="13">
        <v>25.93</v>
      </c>
      <c r="K52" s="13"/>
      <c r="L52" s="13"/>
      <c r="M52" s="13"/>
      <c r="N52" s="13"/>
      <c r="O52" s="13"/>
      <c r="P52" s="13">
        <f t="shared" si="6"/>
        <v>25.93</v>
      </c>
    </row>
    <row r="53" spans="1:16" hidden="1" x14ac:dyDescent="0.2">
      <c r="A53" s="19"/>
      <c r="B53" s="40"/>
      <c r="C53" s="40"/>
      <c r="G53" s="14"/>
      <c r="H53" s="14"/>
      <c r="I53" s="14"/>
      <c r="J53" s="14"/>
      <c r="K53" s="14"/>
      <c r="L53" s="14"/>
      <c r="M53" s="14"/>
      <c r="N53" s="14"/>
      <c r="O53" s="17"/>
      <c r="P53" s="17"/>
    </row>
    <row r="54" spans="1:16" hidden="1" x14ac:dyDescent="0.2">
      <c r="A54" s="16"/>
      <c r="B54" s="24"/>
      <c r="C54" s="24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idden="1" x14ac:dyDescent="0.2">
      <c r="A55" s="12" t="str">
        <f>"Total "&amp;A45</f>
        <v>Total November 2018</v>
      </c>
      <c r="B55" s="25"/>
      <c r="C55" s="25"/>
      <c r="G55" s="14">
        <f>SUM(G46:G53)</f>
        <v>0</v>
      </c>
      <c r="H55" s="14">
        <f t="shared" ref="H55:P55" si="7">SUM(H46:H53)</f>
        <v>0</v>
      </c>
      <c r="I55" s="14">
        <f t="shared" si="7"/>
        <v>2546.9499999999998</v>
      </c>
      <c r="J55" s="14">
        <f t="shared" si="7"/>
        <v>2445.9299999999998</v>
      </c>
      <c r="K55" s="14">
        <f t="shared" si="7"/>
        <v>0</v>
      </c>
      <c r="L55" s="14">
        <f t="shared" si="7"/>
        <v>0</v>
      </c>
      <c r="M55" s="14">
        <f t="shared" si="7"/>
        <v>57753.96</v>
      </c>
      <c r="N55" s="14">
        <f t="shared" si="7"/>
        <v>0</v>
      </c>
      <c r="O55" s="14">
        <f t="shared" si="7"/>
        <v>0</v>
      </c>
      <c r="P55" s="14">
        <f t="shared" si="7"/>
        <v>62746.840000000004</v>
      </c>
    </row>
    <row r="56" spans="1:16" ht="13.5" hidden="1" thickBot="1" x14ac:dyDescent="0.25">
      <c r="A56" s="1" t="s">
        <v>13</v>
      </c>
      <c r="B56" s="26"/>
      <c r="C56" s="26"/>
      <c r="G56" s="15" t="e">
        <f>G43+G55</f>
        <v>#REF!</v>
      </c>
      <c r="H56" s="15" t="e">
        <f t="shared" ref="H56:P56" si="8">H43+H55</f>
        <v>#REF!</v>
      </c>
      <c r="I56" s="15" t="e">
        <f t="shared" si="8"/>
        <v>#REF!</v>
      </c>
      <c r="J56" s="15" t="e">
        <f t="shared" si="8"/>
        <v>#REF!</v>
      </c>
      <c r="K56" s="15" t="e">
        <f t="shared" si="8"/>
        <v>#REF!</v>
      </c>
      <c r="L56" s="15" t="e">
        <f t="shared" si="8"/>
        <v>#REF!</v>
      </c>
      <c r="M56" s="15" t="e">
        <f t="shared" si="8"/>
        <v>#REF!</v>
      </c>
      <c r="N56" s="15" t="e">
        <f t="shared" si="8"/>
        <v>#REF!</v>
      </c>
      <c r="O56" s="15" t="e">
        <f t="shared" si="8"/>
        <v>#REF!</v>
      </c>
      <c r="P56" s="15" t="e">
        <f t="shared" si="8"/>
        <v>#REF!</v>
      </c>
    </row>
    <row r="57" spans="1:16" ht="13.5" hidden="1" thickTop="1" x14ac:dyDescent="0.2"/>
    <row r="58" spans="1:16" hidden="1" x14ac:dyDescent="0.2">
      <c r="A58" s="18" t="s">
        <v>39</v>
      </c>
      <c r="B58" s="28"/>
      <c r="C58" s="28"/>
      <c r="J58" s="13"/>
      <c r="K58" s="13"/>
      <c r="L58" s="13"/>
      <c r="M58" s="13"/>
      <c r="N58" s="13"/>
      <c r="O58" s="13"/>
      <c r="P58" s="13"/>
    </row>
    <row r="59" spans="1:16" hidden="1" x14ac:dyDescent="0.2">
      <c r="A59" s="19" t="s">
        <v>40</v>
      </c>
      <c r="B59" s="40">
        <v>43438</v>
      </c>
      <c r="C59" s="40">
        <v>43444</v>
      </c>
      <c r="D59" s="20" t="s">
        <v>30</v>
      </c>
      <c r="E59" s="29">
        <v>4.5</v>
      </c>
      <c r="F59" s="30">
        <v>245</v>
      </c>
      <c r="G59" s="13"/>
      <c r="H59" s="13"/>
      <c r="I59" s="13">
        <f>ROUND((E59*F59)*0.95,2)</f>
        <v>1047.3800000000001</v>
      </c>
      <c r="J59" s="13"/>
      <c r="K59" s="13"/>
      <c r="L59" s="13"/>
      <c r="M59" s="13"/>
      <c r="N59" s="13"/>
      <c r="O59" s="13"/>
      <c r="P59" s="13">
        <f t="shared" ref="P59:P64" si="9">SUM(G59:O59)</f>
        <v>1047.3800000000001</v>
      </c>
    </row>
    <row r="60" spans="1:16" hidden="1" x14ac:dyDescent="0.2">
      <c r="A60" s="19" t="s">
        <v>40</v>
      </c>
      <c r="B60" s="40">
        <v>43438</v>
      </c>
      <c r="C60" s="40">
        <v>43444</v>
      </c>
      <c r="D60" s="20" t="s">
        <v>30</v>
      </c>
      <c r="E60" s="29">
        <v>6.3</v>
      </c>
      <c r="F60" s="30">
        <v>175</v>
      </c>
      <c r="G60" s="13"/>
      <c r="H60" s="13"/>
      <c r="I60" s="13">
        <f>ROUND((E60*F60)*0.95,2)-0.01</f>
        <v>1047.3700000000001</v>
      </c>
      <c r="J60" s="13"/>
      <c r="K60" s="13"/>
      <c r="L60" s="13"/>
      <c r="M60" s="13"/>
      <c r="N60" s="13"/>
      <c r="O60" s="13"/>
      <c r="P60" s="13">
        <f t="shared" si="9"/>
        <v>1047.3700000000001</v>
      </c>
    </row>
    <row r="61" spans="1:16" hidden="1" x14ac:dyDescent="0.2">
      <c r="A61" s="19" t="s">
        <v>41</v>
      </c>
      <c r="B61" s="40">
        <v>43447</v>
      </c>
      <c r="C61" s="40">
        <v>43448</v>
      </c>
      <c r="D61" s="20" t="s">
        <v>29</v>
      </c>
      <c r="E61" s="29">
        <v>5</v>
      </c>
      <c r="F61" s="30">
        <v>260</v>
      </c>
      <c r="G61" s="13"/>
      <c r="H61" s="13"/>
      <c r="I61" s="13"/>
      <c r="J61" s="13">
        <f>E61*F61</f>
        <v>1300</v>
      </c>
      <c r="K61" s="13"/>
      <c r="L61" s="13"/>
      <c r="M61" s="13"/>
      <c r="N61" s="13"/>
      <c r="O61" s="13"/>
      <c r="P61" s="13">
        <f t="shared" si="9"/>
        <v>1300</v>
      </c>
    </row>
    <row r="62" spans="1:16" hidden="1" x14ac:dyDescent="0.2">
      <c r="A62" s="19" t="s">
        <v>41</v>
      </c>
      <c r="B62" s="40">
        <v>43447</v>
      </c>
      <c r="C62" s="40">
        <v>43448</v>
      </c>
      <c r="D62" s="20" t="s">
        <v>29</v>
      </c>
      <c r="E62" s="29">
        <v>3</v>
      </c>
      <c r="F62" s="30">
        <v>170</v>
      </c>
      <c r="G62" s="13"/>
      <c r="H62" s="13"/>
      <c r="I62" s="13"/>
      <c r="J62" s="13">
        <f>E62*F62</f>
        <v>510</v>
      </c>
      <c r="K62" s="13"/>
      <c r="L62" s="13"/>
      <c r="M62" s="13"/>
      <c r="N62" s="13"/>
      <c r="O62" s="13"/>
      <c r="P62" s="13">
        <f t="shared" si="9"/>
        <v>510</v>
      </c>
    </row>
    <row r="63" spans="1:16" hidden="1" x14ac:dyDescent="0.2">
      <c r="A63" s="19" t="s">
        <v>41</v>
      </c>
      <c r="B63" s="40">
        <v>43447</v>
      </c>
      <c r="C63" s="40">
        <v>43448</v>
      </c>
      <c r="D63" s="20" t="s">
        <v>29</v>
      </c>
      <c r="E63" s="29">
        <v>2.5</v>
      </c>
      <c r="F63" s="30">
        <v>110</v>
      </c>
      <c r="G63" s="13"/>
      <c r="H63" s="13"/>
      <c r="I63" s="13"/>
      <c r="J63" s="13">
        <f>E63*F63</f>
        <v>275</v>
      </c>
      <c r="K63" s="13"/>
      <c r="L63" s="13"/>
      <c r="M63" s="13"/>
      <c r="N63" s="13"/>
      <c r="O63" s="13"/>
      <c r="P63" s="13">
        <f t="shared" si="9"/>
        <v>275</v>
      </c>
    </row>
    <row r="64" spans="1:16" hidden="1" x14ac:dyDescent="0.2">
      <c r="A64" s="19" t="s">
        <v>41</v>
      </c>
      <c r="B64" s="40">
        <v>43447</v>
      </c>
      <c r="C64" s="40">
        <v>43448</v>
      </c>
      <c r="D64" s="20" t="s">
        <v>29</v>
      </c>
      <c r="E64" s="29" t="s">
        <v>26</v>
      </c>
      <c r="F64" s="30" t="s">
        <v>26</v>
      </c>
      <c r="G64" s="13"/>
      <c r="H64" s="13"/>
      <c r="I64" s="13"/>
      <c r="J64" s="13">
        <v>10.95</v>
      </c>
      <c r="K64" s="13"/>
      <c r="L64" s="13"/>
      <c r="M64" s="13"/>
      <c r="N64" s="13"/>
      <c r="O64" s="13"/>
      <c r="P64" s="13">
        <f t="shared" si="9"/>
        <v>10.95</v>
      </c>
    </row>
    <row r="65" spans="1:16" hidden="1" x14ac:dyDescent="0.2">
      <c r="A65" s="19"/>
      <c r="B65" s="40"/>
      <c r="C65" s="40"/>
      <c r="G65" s="14"/>
      <c r="H65" s="14"/>
      <c r="I65" s="14"/>
      <c r="J65" s="14"/>
      <c r="K65" s="14"/>
      <c r="L65" s="14"/>
      <c r="M65" s="14"/>
      <c r="N65" s="14"/>
      <c r="O65" s="17"/>
      <c r="P65" s="17"/>
    </row>
    <row r="66" spans="1:16" hidden="1" x14ac:dyDescent="0.2">
      <c r="A66" s="16"/>
      <c r="B66" s="24"/>
      <c r="C66" s="24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idden="1" x14ac:dyDescent="0.2">
      <c r="A67" s="12" t="str">
        <f>"Total "&amp;A58</f>
        <v>Total December 2018</v>
      </c>
      <c r="B67" s="25"/>
      <c r="C67" s="25"/>
      <c r="G67" s="14">
        <f t="shared" ref="G67:P67" si="10">SUM(G59:G65)</f>
        <v>0</v>
      </c>
      <c r="H67" s="14">
        <f t="shared" si="10"/>
        <v>0</v>
      </c>
      <c r="I67" s="14">
        <f t="shared" si="10"/>
        <v>2094.75</v>
      </c>
      <c r="J67" s="14">
        <f t="shared" si="10"/>
        <v>2095.9499999999998</v>
      </c>
      <c r="K67" s="14">
        <f t="shared" si="10"/>
        <v>0</v>
      </c>
      <c r="L67" s="14">
        <f t="shared" si="10"/>
        <v>0</v>
      </c>
      <c r="M67" s="14">
        <f t="shared" si="10"/>
        <v>0</v>
      </c>
      <c r="N67" s="14">
        <f t="shared" si="10"/>
        <v>0</v>
      </c>
      <c r="O67" s="14">
        <f t="shared" si="10"/>
        <v>0</v>
      </c>
      <c r="P67" s="14">
        <f t="shared" si="10"/>
        <v>4190.7</v>
      </c>
    </row>
    <row r="68" spans="1:16" ht="13.5" hidden="1" thickBot="1" x14ac:dyDescent="0.25">
      <c r="A68" s="1" t="s">
        <v>13</v>
      </c>
      <c r="B68" s="26"/>
      <c r="C68" s="26"/>
      <c r="G68" s="15" t="e">
        <f t="shared" ref="G68:P68" si="11">G56+G67</f>
        <v>#REF!</v>
      </c>
      <c r="H68" s="15" t="e">
        <f t="shared" si="11"/>
        <v>#REF!</v>
      </c>
      <c r="I68" s="15" t="e">
        <f t="shared" si="11"/>
        <v>#REF!</v>
      </c>
      <c r="J68" s="15" t="e">
        <f t="shared" si="11"/>
        <v>#REF!</v>
      </c>
      <c r="K68" s="15" t="e">
        <f t="shared" si="11"/>
        <v>#REF!</v>
      </c>
      <c r="L68" s="15" t="e">
        <f t="shared" si="11"/>
        <v>#REF!</v>
      </c>
      <c r="M68" s="15" t="e">
        <f t="shared" si="11"/>
        <v>#REF!</v>
      </c>
      <c r="N68" s="15" t="e">
        <f t="shared" si="11"/>
        <v>#REF!</v>
      </c>
      <c r="O68" s="15" t="e">
        <f t="shared" si="11"/>
        <v>#REF!</v>
      </c>
      <c r="P68" s="15" t="e">
        <f t="shared" si="11"/>
        <v>#REF!</v>
      </c>
    </row>
    <row r="69" spans="1:16" ht="13.5" hidden="1" thickTop="1" x14ac:dyDescent="0.2"/>
    <row r="70" spans="1:16" hidden="1" x14ac:dyDescent="0.2">
      <c r="A70" s="18" t="s">
        <v>42</v>
      </c>
      <c r="B70" s="28"/>
      <c r="C70" s="28"/>
      <c r="J70" s="13"/>
      <c r="K70" s="13"/>
      <c r="L70" s="13"/>
      <c r="M70" s="13"/>
      <c r="N70" s="13"/>
      <c r="O70" s="13"/>
      <c r="P70" s="13"/>
    </row>
    <row r="71" spans="1:16" hidden="1" x14ac:dyDescent="0.2">
      <c r="A71" s="19" t="s">
        <v>44</v>
      </c>
      <c r="B71" s="40">
        <v>43476</v>
      </c>
      <c r="C71" s="40">
        <v>43496</v>
      </c>
      <c r="D71" s="20" t="s">
        <v>30</v>
      </c>
      <c r="E71" s="29">
        <v>8.3000000000000007</v>
      </c>
      <c r="F71" s="30">
        <v>245</v>
      </c>
      <c r="G71" s="13"/>
      <c r="H71" s="13"/>
      <c r="I71" s="13">
        <v>1925.49</v>
      </c>
      <c r="J71" s="13"/>
      <c r="K71" s="13"/>
      <c r="L71" s="13"/>
      <c r="M71" s="13"/>
      <c r="N71" s="13"/>
      <c r="O71" s="13"/>
      <c r="P71" s="13">
        <f>SUM(G71:O71)</f>
        <v>1925.49</v>
      </c>
    </row>
    <row r="72" spans="1:16" hidden="1" x14ac:dyDescent="0.2">
      <c r="A72" s="19" t="s">
        <v>44</v>
      </c>
      <c r="B72" s="40">
        <v>43476</v>
      </c>
      <c r="C72" s="40">
        <v>43496</v>
      </c>
      <c r="D72" s="20" t="s">
        <v>30</v>
      </c>
      <c r="E72" s="29">
        <v>14.5</v>
      </c>
      <c r="F72" s="30">
        <v>175</v>
      </c>
      <c r="G72" s="13"/>
      <c r="H72" s="13"/>
      <c r="I72" s="13">
        <v>2416.96</v>
      </c>
      <c r="J72" s="13"/>
      <c r="K72" s="13"/>
      <c r="L72" s="13"/>
      <c r="M72" s="13"/>
      <c r="N72" s="13"/>
      <c r="O72" s="13"/>
      <c r="P72" s="13">
        <f>SUM(G72:O72)</f>
        <v>2416.96</v>
      </c>
    </row>
    <row r="73" spans="1:16" hidden="1" x14ac:dyDescent="0.2">
      <c r="A73" s="19" t="s">
        <v>43</v>
      </c>
      <c r="B73" s="40">
        <v>43483</v>
      </c>
      <c r="C73" s="40">
        <v>43487</v>
      </c>
      <c r="D73" s="20" t="s">
        <v>29</v>
      </c>
      <c r="E73" s="29">
        <v>1</v>
      </c>
      <c r="F73" s="30">
        <v>260</v>
      </c>
      <c r="G73" s="13"/>
      <c r="H73" s="13"/>
      <c r="I73" s="13"/>
      <c r="J73" s="13">
        <f>E73*F73</f>
        <v>260</v>
      </c>
      <c r="K73" s="13"/>
      <c r="L73" s="13"/>
      <c r="M73" s="13"/>
      <c r="N73" s="13"/>
      <c r="O73" s="13"/>
      <c r="P73" s="13">
        <f>SUM(G73:O73)</f>
        <v>260</v>
      </c>
    </row>
    <row r="74" spans="1:16" hidden="1" x14ac:dyDescent="0.2">
      <c r="A74" s="19" t="s">
        <v>43</v>
      </c>
      <c r="B74" s="40">
        <v>43483</v>
      </c>
      <c r="C74" s="40">
        <v>43487</v>
      </c>
      <c r="D74" s="20" t="s">
        <v>29</v>
      </c>
      <c r="E74" s="29">
        <v>0.5</v>
      </c>
      <c r="F74" s="30">
        <v>170</v>
      </c>
      <c r="G74" s="13"/>
      <c r="H74" s="13"/>
      <c r="I74" s="13"/>
      <c r="J74" s="13">
        <f>E74*F74</f>
        <v>85</v>
      </c>
      <c r="K74" s="13"/>
      <c r="L74" s="13"/>
      <c r="M74" s="13"/>
      <c r="N74" s="13"/>
      <c r="O74" s="13"/>
      <c r="P74" s="13">
        <f>SUM(G74:O74)</f>
        <v>85</v>
      </c>
    </row>
    <row r="75" spans="1:16" hidden="1" x14ac:dyDescent="0.2">
      <c r="A75" s="19" t="s">
        <v>43</v>
      </c>
      <c r="B75" s="40">
        <v>43483</v>
      </c>
      <c r="C75" s="40">
        <v>43487</v>
      </c>
      <c r="D75" s="20" t="s">
        <v>29</v>
      </c>
      <c r="E75" s="29">
        <v>0.5</v>
      </c>
      <c r="F75" s="30">
        <v>110</v>
      </c>
      <c r="G75" s="13"/>
      <c r="H75" s="13"/>
      <c r="I75" s="13"/>
      <c r="J75" s="13">
        <f>E75*F75</f>
        <v>55</v>
      </c>
      <c r="K75" s="13"/>
      <c r="L75" s="13"/>
      <c r="M75" s="13"/>
      <c r="N75" s="13"/>
      <c r="O75" s="13"/>
      <c r="P75" s="13">
        <f>SUM(G75:O75)</f>
        <v>55</v>
      </c>
    </row>
    <row r="76" spans="1:16" hidden="1" x14ac:dyDescent="0.2">
      <c r="A76" s="19"/>
      <c r="B76" s="40"/>
      <c r="C76" s="40"/>
      <c r="G76" s="14"/>
      <c r="H76" s="14"/>
      <c r="I76" s="14"/>
      <c r="J76" s="14"/>
      <c r="K76" s="14"/>
      <c r="L76" s="14"/>
      <c r="M76" s="14"/>
      <c r="N76" s="14"/>
      <c r="O76" s="17"/>
      <c r="P76" s="17"/>
    </row>
    <row r="77" spans="1:16" hidden="1" x14ac:dyDescent="0.2">
      <c r="A77" s="16"/>
      <c r="B77" s="24"/>
      <c r="C77" s="24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hidden="1" x14ac:dyDescent="0.2">
      <c r="A78" s="12" t="str">
        <f>"Total "&amp;A70</f>
        <v>Total January 2019</v>
      </c>
      <c r="B78" s="25"/>
      <c r="C78" s="25"/>
      <c r="G78" s="14">
        <f t="shared" ref="G78:P78" si="12">SUM(G71:G76)</f>
        <v>0</v>
      </c>
      <c r="H78" s="14">
        <f t="shared" si="12"/>
        <v>0</v>
      </c>
      <c r="I78" s="14">
        <f t="shared" si="12"/>
        <v>4342.45</v>
      </c>
      <c r="J78" s="14">
        <f t="shared" si="12"/>
        <v>400</v>
      </c>
      <c r="K78" s="14">
        <f t="shared" si="12"/>
        <v>0</v>
      </c>
      <c r="L78" s="14">
        <f t="shared" si="12"/>
        <v>0</v>
      </c>
      <c r="M78" s="14">
        <f t="shared" si="12"/>
        <v>0</v>
      </c>
      <c r="N78" s="14">
        <f t="shared" si="12"/>
        <v>0</v>
      </c>
      <c r="O78" s="14">
        <f t="shared" si="12"/>
        <v>0</v>
      </c>
      <c r="P78" s="14">
        <f t="shared" si="12"/>
        <v>4742.45</v>
      </c>
    </row>
    <row r="79" spans="1:16" ht="13.5" hidden="1" thickBot="1" x14ac:dyDescent="0.25">
      <c r="A79" s="1" t="s">
        <v>13</v>
      </c>
      <c r="B79" s="26"/>
      <c r="C79" s="26"/>
      <c r="G79" s="15" t="e">
        <f t="shared" ref="G79:P79" si="13">G68+G78</f>
        <v>#REF!</v>
      </c>
      <c r="H79" s="15" t="e">
        <f t="shared" si="13"/>
        <v>#REF!</v>
      </c>
      <c r="I79" s="15" t="e">
        <f t="shared" si="13"/>
        <v>#REF!</v>
      </c>
      <c r="J79" s="15" t="e">
        <f t="shared" si="13"/>
        <v>#REF!</v>
      </c>
      <c r="K79" s="15" t="e">
        <f t="shared" si="13"/>
        <v>#REF!</v>
      </c>
      <c r="L79" s="15" t="e">
        <f t="shared" si="13"/>
        <v>#REF!</v>
      </c>
      <c r="M79" s="15" t="e">
        <f t="shared" si="13"/>
        <v>#REF!</v>
      </c>
      <c r="N79" s="15" t="e">
        <f t="shared" si="13"/>
        <v>#REF!</v>
      </c>
      <c r="O79" s="15" t="e">
        <f t="shared" si="13"/>
        <v>#REF!</v>
      </c>
      <c r="P79" s="15" t="e">
        <f t="shared" si="13"/>
        <v>#REF!</v>
      </c>
    </row>
    <row r="80" spans="1:16" ht="13.5" hidden="1" thickTop="1" x14ac:dyDescent="0.2"/>
    <row r="84" spans="7:7" x14ac:dyDescent="0.2">
      <c r="G84" s="13"/>
    </row>
    <row r="85" spans="7:7" x14ac:dyDescent="0.2">
      <c r="G85" s="13"/>
    </row>
  </sheetData>
  <mergeCells count="1">
    <mergeCell ref="J5:L5"/>
  </mergeCells>
  <phoneticPr fontId="0" type="noConversion"/>
  <printOptions horizontalCentered="1"/>
  <pageMargins left="0.1" right="0.14583333333333334" top="0.75" bottom="0" header="0.75" footer="0.25"/>
  <pageSetup scale="59" fitToHeight="0" orientation="landscape" r:id="rId1"/>
  <headerFooter>
    <oddHeader xml:space="preserve">&amp;R&amp;"Times New Roman,Bold"KyPSC Case No. 2019-00271
STAFF-DR-01-014 2nd SUPP Attachment
Page &amp;P of &amp;N
</oddHeader>
  </headerFooter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Props1.xml><?xml version="1.0" encoding="utf-8"?>
<ds:datastoreItem xmlns:ds="http://schemas.openxmlformats.org/officeDocument/2006/customXml" ds:itemID="{408123F7-E834-441A-8EFA-D3760F9C5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874309-57BF-416A-81B9-420713DC545B}">
  <ds:schemaRefs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Case Exp. Analysis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A</dc:title>
  <dc:subject/>
  <dc:creator>t10555</dc:creator>
  <cp:lastModifiedBy>Minna Sunderman</cp:lastModifiedBy>
  <cp:lastPrinted>2019-12-03T19:48:58Z</cp:lastPrinted>
  <dcterms:created xsi:type="dcterms:W3CDTF">2002-05-09T15:21:11Z</dcterms:created>
  <dcterms:modified xsi:type="dcterms:W3CDTF">2019-12-03T19:49:01Z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