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Supplemental Data Requests/"/>
    </mc:Choice>
  </mc:AlternateContent>
  <xr:revisionPtr revIDLastSave="0" documentId="13_ncr:1_{A706CE9C-9B23-4CC2-B4D0-D3CB201290D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ate Case Exp. Analysis" sheetId="1" r:id="rId1"/>
  </sheets>
  <definedNames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P37" i="1" s="1"/>
  <c r="P38" i="1"/>
  <c r="I36" i="1"/>
  <c r="P36" i="1" s="1"/>
  <c r="P35" i="1"/>
  <c r="J34" i="1"/>
  <c r="P34" i="1" s="1"/>
  <c r="J33" i="1"/>
  <c r="P33" i="1" s="1"/>
  <c r="J32" i="1"/>
  <c r="P32" i="1" s="1"/>
  <c r="I16" i="1"/>
  <c r="P16" i="1" s="1"/>
  <c r="I15" i="1"/>
  <c r="K53" i="1"/>
  <c r="P46" i="1"/>
  <c r="P47" i="1"/>
  <c r="P48" i="1"/>
  <c r="P49" i="1"/>
  <c r="P50" i="1"/>
  <c r="G53" i="1"/>
  <c r="J31" i="1"/>
  <c r="P31" i="1" s="1"/>
  <c r="O53" i="1"/>
  <c r="N53" i="1"/>
  <c r="M53" i="1"/>
  <c r="L53" i="1"/>
  <c r="H53" i="1"/>
  <c r="A53" i="1"/>
  <c r="P45" i="1"/>
  <c r="P44" i="1"/>
  <c r="P43" i="1"/>
  <c r="P42" i="1"/>
  <c r="P41" i="1"/>
  <c r="P40" i="1"/>
  <c r="P39" i="1"/>
  <c r="O27" i="1"/>
  <c r="N27" i="1"/>
  <c r="M27" i="1"/>
  <c r="L27" i="1"/>
  <c r="K27" i="1"/>
  <c r="H27" i="1"/>
  <c r="G27" i="1"/>
  <c r="A27" i="1"/>
  <c r="P24" i="1"/>
  <c r="P23" i="1"/>
  <c r="P22" i="1"/>
  <c r="P21" i="1"/>
  <c r="P20" i="1"/>
  <c r="P19" i="1"/>
  <c r="P18" i="1"/>
  <c r="P17" i="1"/>
  <c r="I27" i="1" l="1"/>
  <c r="J53" i="1"/>
  <c r="I53" i="1"/>
  <c r="P53" i="1"/>
  <c r="J27" i="1"/>
  <c r="P15" i="1"/>
  <c r="P27" i="1" s="1"/>
  <c r="P85" i="1" l="1"/>
  <c r="P84" i="1"/>
  <c r="O91" i="1"/>
  <c r="N91" i="1"/>
  <c r="M91" i="1"/>
  <c r="L91" i="1"/>
  <c r="K91" i="1"/>
  <c r="H91" i="1"/>
  <c r="G91" i="1"/>
  <c r="A91" i="1"/>
  <c r="J88" i="1"/>
  <c r="P88" i="1" s="1"/>
  <c r="J87" i="1"/>
  <c r="P87" i="1" s="1"/>
  <c r="J86" i="1"/>
  <c r="P86" i="1" s="1"/>
  <c r="I91" i="1" l="1"/>
  <c r="J91" i="1"/>
  <c r="I72" i="1"/>
  <c r="I73" i="1"/>
  <c r="P91" i="1" l="1"/>
  <c r="O80" i="1"/>
  <c r="N80" i="1"/>
  <c r="M80" i="1"/>
  <c r="L80" i="1"/>
  <c r="K80" i="1"/>
  <c r="H80" i="1"/>
  <c r="G80" i="1"/>
  <c r="A80" i="1"/>
  <c r="P77" i="1"/>
  <c r="J76" i="1"/>
  <c r="J75" i="1"/>
  <c r="P75" i="1" s="1"/>
  <c r="J74" i="1"/>
  <c r="P74" i="1" s="1"/>
  <c r="P73" i="1"/>
  <c r="P72" i="1"/>
  <c r="J80" i="1" l="1"/>
  <c r="I80" i="1"/>
  <c r="P76" i="1"/>
  <c r="P80" i="1" s="1"/>
  <c r="I61" i="1"/>
  <c r="I60" i="1"/>
  <c r="P59" i="1"/>
  <c r="J64" i="1" l="1"/>
  <c r="P64" i="1" s="1"/>
  <c r="J63" i="1"/>
  <c r="J62" i="1"/>
  <c r="I68" i="1" l="1"/>
  <c r="P60" i="1"/>
  <c r="G68" i="1"/>
  <c r="O68" i="1"/>
  <c r="N68" i="1"/>
  <c r="M68" i="1"/>
  <c r="L68" i="1"/>
  <c r="K68" i="1"/>
  <c r="H68" i="1"/>
  <c r="A68" i="1"/>
  <c r="P65" i="1"/>
  <c r="J68" i="1"/>
  <c r="P62" i="1"/>
  <c r="P61" i="1"/>
  <c r="P63" i="1" l="1"/>
  <c r="P68" i="1" s="1"/>
  <c r="H69" i="1" l="1"/>
  <c r="H81" i="1" s="1"/>
  <c r="H92" i="1" s="1"/>
  <c r="G69" i="1" l="1"/>
  <c r="G81" i="1" s="1"/>
  <c r="G92" i="1" s="1"/>
  <c r="J69" i="1" l="1"/>
  <c r="I69" i="1"/>
  <c r="H28" i="1" l="1"/>
  <c r="H54" i="1" s="1"/>
  <c r="G28" i="1"/>
  <c r="G54" i="1" s="1"/>
  <c r="N69" i="1"/>
  <c r="N81" i="1" s="1"/>
  <c r="N92" i="1" s="1"/>
  <c r="O69" i="1"/>
  <c r="O81" i="1" s="1"/>
  <c r="O92" i="1" s="1"/>
  <c r="K69" i="1"/>
  <c r="K81" i="1" s="1"/>
  <c r="K92" i="1" s="1"/>
  <c r="L69" i="1"/>
  <c r="L81" i="1" s="1"/>
  <c r="L92" i="1" s="1"/>
  <c r="M69" i="1"/>
  <c r="M81" i="1" s="1"/>
  <c r="M92" i="1" s="1"/>
  <c r="I81" i="1"/>
  <c r="J81" i="1"/>
  <c r="P69" i="1"/>
  <c r="I92" i="1" l="1"/>
  <c r="J92" i="1"/>
  <c r="P81" i="1"/>
  <c r="P92" i="1" l="1"/>
  <c r="I28" i="1" l="1"/>
  <c r="I54" i="1" s="1"/>
  <c r="N28" i="1" l="1"/>
  <c r="N54" i="1" s="1"/>
  <c r="L28" i="1"/>
  <c r="L54" i="1" s="1"/>
  <c r="J28" i="1"/>
  <c r="J54" i="1" s="1"/>
  <c r="M28" i="1"/>
  <c r="M54" i="1" s="1"/>
  <c r="K28" i="1"/>
  <c r="K54" i="1" s="1"/>
  <c r="O28" i="1"/>
  <c r="O54" i="1" s="1"/>
  <c r="P28" i="1" l="1"/>
  <c r="P54" i="1" s="1"/>
</calcChain>
</file>

<file path=xl/sharedStrings.xml><?xml version="1.0" encoding="utf-8"?>
<sst xmlns="http://schemas.openxmlformats.org/spreadsheetml/2006/main" count="195" uniqueCount="82">
  <si>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</si>
  <si>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</si>
  <si>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</si>
  <si>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</si>
  <si>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</si>
  <si>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</si>
  <si>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</si>
  <si>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</si>
  <si>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</si>
  <si>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</si>
  <si>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</si>
  <si>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</si>
  <si>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</si>
  <si>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</si>
  <si>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</si>
  <si>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</si>
  <si>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</si>
  <si>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</si>
  <si>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</si>
  <si>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</si>
  <si>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</si>
  <si>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</si>
  <si>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</si>
  <si>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</si>
  <si>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</si>
  <si>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</si>
  <si>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</t>
  </si>
  <si>
    <t>Vendor Name / Description</t>
  </si>
  <si>
    <t>Gannett Fleming Valuation and Rate Consultants, LLC | Consulting Work</t>
  </si>
  <si>
    <t>Goss Samford | Professional Legal Services</t>
  </si>
  <si>
    <t>Dr. Roger A Morin | Consulting Work</t>
  </si>
  <si>
    <t>November 2018</t>
  </si>
  <si>
    <t>APACR38173</t>
  </si>
  <si>
    <t>Kentucky Press Service</t>
  </si>
  <si>
    <t>APACR40343</t>
  </si>
  <si>
    <t>APACR43995</t>
  </si>
  <si>
    <t>December 2018</t>
  </si>
  <si>
    <t>APACR48994</t>
  </si>
  <si>
    <t>APACR50915</t>
  </si>
  <si>
    <t>January 2019</t>
  </si>
  <si>
    <t>APACR65117</t>
  </si>
  <si>
    <t>APACR64158</t>
  </si>
  <si>
    <t>Electric Rate Case Expense</t>
  </si>
  <si>
    <t>Account 0186113</t>
  </si>
  <si>
    <t>Case No. 2019-00271</t>
  </si>
  <si>
    <t>February 2020</t>
  </si>
  <si>
    <t>Employee 1 Travel</t>
  </si>
  <si>
    <t>EXACCT6708</t>
  </si>
  <si>
    <t>EXACCT5141</t>
  </si>
  <si>
    <t>Employee 2 Travel</t>
  </si>
  <si>
    <t>EXACCT6140</t>
  </si>
  <si>
    <t>Employee 3 Travel</t>
  </si>
  <si>
    <t>Employee 4 Travel</t>
  </si>
  <si>
    <t>Employee 5 Travel</t>
  </si>
  <si>
    <t>EXACCT7266</t>
  </si>
  <si>
    <t>Employee 6 Travel</t>
  </si>
  <si>
    <t>EXACCT7758</t>
  </si>
  <si>
    <t>Employee 7 Travel</t>
  </si>
  <si>
    <t>March 2020</t>
  </si>
  <si>
    <t>Kentucky Press Service, Inc.</t>
  </si>
  <si>
    <t>APACR13253</t>
  </si>
  <si>
    <t>APACR11011</t>
  </si>
  <si>
    <t>APACR18471</t>
  </si>
  <si>
    <t>APACR19961</t>
  </si>
  <si>
    <t>Employee 8 Travel</t>
  </si>
  <si>
    <t>Employee 9 Travel</t>
  </si>
  <si>
    <t>Employee 10 Travel</t>
  </si>
  <si>
    <t>Employee 11 Travel</t>
  </si>
  <si>
    <t>Employee 12 Travel</t>
  </si>
  <si>
    <t>Employee 13 Travel</t>
  </si>
  <si>
    <t>Employee 14 Travel</t>
  </si>
  <si>
    <t>EXACCT9491</t>
  </si>
  <si>
    <t>EXACCT0562</t>
  </si>
  <si>
    <t>EXACCT0083</t>
  </si>
  <si>
    <t>Pending &amp; Estimated</t>
  </si>
  <si>
    <t>Pending/Est. Remaining</t>
  </si>
  <si>
    <t>N/A - Travel</t>
  </si>
  <si>
    <t>EXACCTXXXX</t>
  </si>
  <si>
    <t>Remaining Employees Travel</t>
  </si>
  <si>
    <t>APACRXXXXX</t>
  </si>
  <si>
    <t>Pending</t>
  </si>
  <si>
    <t>Total Actual and Pending Costs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</si>
</sst>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9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39" fontId="0" fillId="0" borderId="0" xfId="0" applyNumberFormat="1" applyBorder="1"/>
    <xf numFmtId="1" fontId="3" fillId="0" borderId="0" xfId="2" applyNumberFormat="1" applyFont="1" applyBorder="1" applyAlignment="1">
      <alignment horizontal="left"/>
    </xf>
    <xf numFmtId="4" fontId="3" fillId="0" borderId="0" xfId="2" applyNumberFormat="1" applyFont="1"/>
    <xf numFmtId="164" fontId="3" fillId="0" borderId="0" xfId="2" applyNumberFormat="1" applyFont="1" applyBorder="1" applyAlignment="1">
      <alignment horizontal="left"/>
    </xf>
    <xf numFmtId="4" fontId="3" fillId="0" borderId="0" xfId="2" applyNumberFormat="1" applyFont="1" applyAlignment="1">
      <alignment horizontal="center"/>
    </xf>
    <xf numFmtId="7" fontId="3" fillId="0" borderId="0" xfId="3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" fontId="3" fillId="0" borderId="0" xfId="2" applyNumberFormat="1" applyFont="1" applyAlignment="1">
      <alignment horizontal="left"/>
    </xf>
    <xf numFmtId="1" fontId="3" fillId="0" borderId="0" xfId="2" applyNumberFormat="1" applyFont="1" applyBorder="1" applyAlignment="1">
      <alignment horizontal="left"/>
    </xf>
    <xf numFmtId="4" fontId="3" fillId="0" borderId="0" xfId="2" applyNumberFormat="1" applyFont="1"/>
    <xf numFmtId="164" fontId="3" fillId="0" borderId="0" xfId="2" applyNumberFormat="1" applyFont="1" applyBorder="1" applyAlignment="1">
      <alignment horizontal="left"/>
    </xf>
    <xf numFmtId="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0" fontId="3" fillId="0" borderId="1" xfId="0" applyNumberFormat="1" applyFont="1" applyBorder="1" applyAlignment="1">
      <alignment horizontal="center"/>
    </xf>
  </cellXfs>
  <cellStyles count="4">
    <cellStyle name="Currency" xfId="1" builtinId="4"/>
    <cellStyle name="Currency 2" xfId="3" xr:uid="{DF73E11D-080D-46FB-8AA1-60D7AB77726A}"/>
    <cellStyle name="Normal" xfId="0" builtinId="0"/>
    <cellStyle name="Normal 2" xfId="2" xr:uid="{75732740-7500-4D6D-A6B5-040D1BB471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98"/>
  <sheetViews>
    <sheetView tabSelected="1" view="pageLayout" topLeftCell="E1" zoomScaleNormal="100" workbookViewId="0">
      <selection activeCell="Q2" sqref="Q2"/>
    </sheetView>
  </sheetViews>
  <sheetFormatPr defaultColWidth="2.28515625" defaultRowHeight="12.75" x14ac:dyDescent="0.2"/>
  <cols>
    <col min="1" max="1" width="14.140625" style="4" customWidth="1"/>
    <col min="2" max="2" width="11.140625" style="4" customWidth="1"/>
    <col min="3" max="3" width="10.5703125" style="4" customWidth="1"/>
    <col min="4" max="4" width="64" style="2" customWidth="1"/>
    <col min="5" max="5" width="12.7109375" style="8" customWidth="1"/>
    <col min="6" max="6" width="12.85546875" style="8" customWidth="1"/>
    <col min="7" max="7" width="10.5703125" style="2" customWidth="1"/>
    <col min="8" max="8" width="10.7109375" style="2" customWidth="1"/>
    <col min="9" max="9" width="12.140625" style="3" customWidth="1"/>
    <col min="10" max="10" width="12" style="3" bestFit="1" customWidth="1"/>
    <col min="11" max="11" width="13.140625" style="3" customWidth="1"/>
    <col min="12" max="12" width="10.28515625" style="3" customWidth="1"/>
    <col min="13" max="13" width="12.85546875" style="3" customWidth="1"/>
    <col min="14" max="14" width="13.5703125" style="3" customWidth="1"/>
    <col min="15" max="15" width="10.140625" style="3" customWidth="1"/>
    <col min="16" max="16" width="12" style="3" customWidth="1"/>
    <col min="17" max="19" width="2.140625" style="2" customWidth="1"/>
    <col min="20" max="16384" width="2.28515625" style="2"/>
  </cols>
  <sheetData>
    <row r="1" spans="1:17" x14ac:dyDescent="0.2">
      <c r="A1" s="21" t="s">
        <v>15</v>
      </c>
      <c r="B1" s="21"/>
      <c r="C1" s="21"/>
      <c r="P1" s="31"/>
    </row>
    <row r="2" spans="1:17" x14ac:dyDescent="0.2">
      <c r="A2" s="21" t="s">
        <v>42</v>
      </c>
      <c r="B2" s="21"/>
      <c r="C2" s="21"/>
      <c r="P2" s="31"/>
    </row>
    <row r="3" spans="1:17" x14ac:dyDescent="0.2">
      <c r="A3" s="21" t="s">
        <v>44</v>
      </c>
      <c r="B3" s="21"/>
      <c r="C3" s="21"/>
    </row>
    <row r="4" spans="1:17" x14ac:dyDescent="0.2">
      <c r="A4" s="21" t="s">
        <v>43</v>
      </c>
      <c r="B4" s="21"/>
      <c r="C4" s="21"/>
      <c r="I4" s="37"/>
      <c r="J4" s="38"/>
      <c r="K4" s="37"/>
      <c r="L4" s="38"/>
      <c r="M4" s="37"/>
      <c r="N4" s="38"/>
      <c r="O4" s="39"/>
    </row>
    <row r="5" spans="1:17" x14ac:dyDescent="0.2">
      <c r="A5" s="5"/>
      <c r="B5" s="5"/>
      <c r="C5" s="5"/>
      <c r="J5" s="54" t="s">
        <v>0</v>
      </c>
      <c r="K5" s="54"/>
      <c r="L5" s="54"/>
    </row>
    <row r="6" spans="1:17" x14ac:dyDescent="0.2">
      <c r="A6" s="7" t="s">
        <v>1</v>
      </c>
      <c r="B6" s="23" t="s">
        <v>17</v>
      </c>
      <c r="C6" s="23" t="s">
        <v>19</v>
      </c>
      <c r="D6" s="8"/>
      <c r="E6" s="8" t="s">
        <v>22</v>
      </c>
      <c r="F6" s="8" t="s">
        <v>24</v>
      </c>
      <c r="G6" s="8"/>
      <c r="H6" s="8"/>
      <c r="I6" s="9"/>
      <c r="J6" s="9" t="s">
        <v>2</v>
      </c>
      <c r="L6" s="9" t="s">
        <v>14</v>
      </c>
      <c r="M6" s="9" t="s">
        <v>4</v>
      </c>
      <c r="N6" s="9" t="s">
        <v>5</v>
      </c>
      <c r="O6" s="9"/>
      <c r="P6" s="9"/>
      <c r="Q6" s="8"/>
    </row>
    <row r="7" spans="1:17" x14ac:dyDescent="0.2">
      <c r="A7" s="10" t="s">
        <v>6</v>
      </c>
      <c r="B7" s="10" t="s">
        <v>18</v>
      </c>
      <c r="C7" s="10" t="s">
        <v>18</v>
      </c>
      <c r="D7" s="11" t="s">
        <v>27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" t="s">
        <v>8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8"/>
    </row>
    <row r="8" spans="1:17" x14ac:dyDescent="0.2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s="36" customFormat="1" ht="15" x14ac:dyDescent="0.25">
      <c r="A9" s="32" t="s">
        <v>16</v>
      </c>
      <c r="B9" s="32"/>
      <c r="C9" s="32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x14ac:dyDescent="0.2">
      <c r="A10" s="22"/>
      <c r="B10" s="22"/>
      <c r="C10" s="22"/>
      <c r="D10" s="11"/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</row>
    <row r="11" spans="1:17" ht="13.5" thickBot="1" x14ac:dyDescent="0.25">
      <c r="A11" s="1" t="s">
        <v>13</v>
      </c>
      <c r="B11" s="26"/>
      <c r="C11" s="26"/>
      <c r="G11" s="15">
        <v>0</v>
      </c>
      <c r="H11" s="15">
        <v>0</v>
      </c>
      <c r="I11" s="15">
        <v>49156.38</v>
      </c>
      <c r="J11" s="15">
        <v>45463</v>
      </c>
      <c r="K11" s="15">
        <v>31000</v>
      </c>
      <c r="L11" s="15">
        <v>0</v>
      </c>
      <c r="M11" s="15">
        <v>76397.81</v>
      </c>
      <c r="N11" s="15">
        <v>0</v>
      </c>
      <c r="O11" s="15">
        <v>0</v>
      </c>
      <c r="P11" s="15">
        <v>202017.19</v>
      </c>
    </row>
    <row r="12" spans="1:17" ht="13.5" thickTop="1" x14ac:dyDescent="0.2">
      <c r="A12" s="10"/>
      <c r="B12" s="27"/>
      <c r="C12" s="27"/>
      <c r="D12" s="11"/>
      <c r="E12" s="11"/>
      <c r="F12" s="11"/>
      <c r="G12" s="11"/>
      <c r="H12" s="11"/>
      <c r="I12" s="6"/>
      <c r="J12" s="6"/>
      <c r="K12" s="6"/>
      <c r="L12" s="6"/>
      <c r="M12" s="6"/>
      <c r="N12" s="6"/>
      <c r="O12" s="6"/>
      <c r="P12" s="6"/>
    </row>
    <row r="14" spans="1:17" x14ac:dyDescent="0.2">
      <c r="A14" s="18" t="s">
        <v>45</v>
      </c>
      <c r="B14" s="28"/>
      <c r="C14" s="28"/>
      <c r="J14" s="13"/>
      <c r="K14" s="13"/>
      <c r="L14" s="13"/>
      <c r="M14" s="13"/>
      <c r="N14" s="13"/>
      <c r="O14" s="13"/>
      <c r="P14" s="13"/>
    </row>
    <row r="15" spans="1:17" x14ac:dyDescent="0.2">
      <c r="A15" s="19" t="s">
        <v>61</v>
      </c>
      <c r="B15" s="40">
        <v>43869</v>
      </c>
      <c r="C15" s="40">
        <v>43896</v>
      </c>
      <c r="D15" s="20" t="s">
        <v>29</v>
      </c>
      <c r="E15" s="29">
        <v>32.6</v>
      </c>
      <c r="F15" s="30">
        <v>245</v>
      </c>
      <c r="G15" s="13"/>
      <c r="H15" s="13"/>
      <c r="I15" s="13">
        <f>ROUND((E15*F15)*0.95,2)+0.11</f>
        <v>7587.7599999999993</v>
      </c>
      <c r="J15" s="13"/>
      <c r="K15" s="13"/>
      <c r="L15" s="13"/>
      <c r="M15" s="13"/>
      <c r="N15" s="13"/>
      <c r="O15" s="13"/>
      <c r="P15" s="13">
        <f t="shared" ref="P15:P16" si="0">SUM(G15:O15)</f>
        <v>7587.7599999999993</v>
      </c>
    </row>
    <row r="16" spans="1:17" x14ac:dyDescent="0.2">
      <c r="A16" s="19" t="s">
        <v>61</v>
      </c>
      <c r="B16" s="40">
        <v>43869</v>
      </c>
      <c r="C16" s="40">
        <v>43896</v>
      </c>
      <c r="D16" s="20" t="s">
        <v>29</v>
      </c>
      <c r="E16" s="29">
        <v>34.6</v>
      </c>
      <c r="F16" s="30">
        <v>175</v>
      </c>
      <c r="G16" s="13"/>
      <c r="H16" s="13"/>
      <c r="I16" s="13">
        <f>ROUND((E16*F16)*0.95,2)-0.11</f>
        <v>5752.14</v>
      </c>
      <c r="J16" s="13"/>
      <c r="K16" s="13"/>
      <c r="L16" s="13"/>
      <c r="M16" s="13"/>
      <c r="N16" s="13"/>
      <c r="O16" s="13"/>
      <c r="P16" s="13">
        <f t="shared" si="0"/>
        <v>5752.14</v>
      </c>
    </row>
    <row r="17" spans="1:16" x14ac:dyDescent="0.2">
      <c r="A17" s="19" t="s">
        <v>60</v>
      </c>
      <c r="B17" s="40">
        <v>44177</v>
      </c>
      <c r="C17" s="40">
        <v>43889</v>
      </c>
      <c r="D17" s="20" t="s">
        <v>59</v>
      </c>
      <c r="E17" s="29" t="s">
        <v>26</v>
      </c>
      <c r="F17" s="30" t="s">
        <v>26</v>
      </c>
      <c r="G17" s="13"/>
      <c r="H17" s="13"/>
      <c r="I17" s="13"/>
      <c r="J17" s="13"/>
      <c r="K17" s="13"/>
      <c r="L17" s="13"/>
      <c r="M17" s="13">
        <v>585.51</v>
      </c>
      <c r="N17" s="13"/>
      <c r="O17" s="13"/>
      <c r="P17" s="13">
        <f t="shared" ref="P17:P24" si="1">SUM(G17:O17)</f>
        <v>585.51</v>
      </c>
    </row>
    <row r="18" spans="1:16" x14ac:dyDescent="0.2">
      <c r="A18" s="19" t="s">
        <v>47</v>
      </c>
      <c r="B18" s="40">
        <v>43886</v>
      </c>
      <c r="C18" s="40">
        <v>43889</v>
      </c>
      <c r="D18" s="20" t="s">
        <v>46</v>
      </c>
      <c r="E18" s="29" t="s">
        <v>26</v>
      </c>
      <c r="F18" s="30" t="s">
        <v>26</v>
      </c>
      <c r="G18" s="13"/>
      <c r="H18" s="13"/>
      <c r="I18" s="13"/>
      <c r="J18" s="13"/>
      <c r="K18" s="13"/>
      <c r="L18" s="13"/>
      <c r="M18" s="13"/>
      <c r="N18" s="13">
        <v>1248.68</v>
      </c>
      <c r="O18" s="13"/>
      <c r="P18" s="13">
        <f t="shared" si="1"/>
        <v>1248.68</v>
      </c>
    </row>
    <row r="19" spans="1:16" x14ac:dyDescent="0.2">
      <c r="A19" s="19" t="s">
        <v>48</v>
      </c>
      <c r="B19" s="40">
        <v>43882</v>
      </c>
      <c r="C19" s="40">
        <v>43886</v>
      </c>
      <c r="D19" s="20" t="s">
        <v>49</v>
      </c>
      <c r="E19" s="29" t="s">
        <v>26</v>
      </c>
      <c r="F19" s="30" t="s">
        <v>26</v>
      </c>
      <c r="G19" s="13"/>
      <c r="H19" s="13"/>
      <c r="I19" s="13"/>
      <c r="J19" s="13"/>
      <c r="K19" s="13"/>
      <c r="L19" s="13"/>
      <c r="M19" s="13"/>
      <c r="N19" s="13">
        <v>568.05999999999995</v>
      </c>
      <c r="O19" s="13"/>
      <c r="P19" s="13">
        <f t="shared" si="1"/>
        <v>568.05999999999995</v>
      </c>
    </row>
    <row r="20" spans="1:16" x14ac:dyDescent="0.2">
      <c r="A20" s="19" t="s">
        <v>50</v>
      </c>
      <c r="B20" s="40">
        <v>43886</v>
      </c>
      <c r="C20" s="40">
        <v>43889</v>
      </c>
      <c r="D20" s="20" t="s">
        <v>51</v>
      </c>
      <c r="E20" s="29" t="s">
        <v>26</v>
      </c>
      <c r="F20" s="30" t="s">
        <v>26</v>
      </c>
      <c r="G20" s="13"/>
      <c r="H20" s="13"/>
      <c r="I20" s="13"/>
      <c r="J20" s="13"/>
      <c r="K20" s="13"/>
      <c r="L20" s="13"/>
      <c r="M20" s="13"/>
      <c r="N20" s="13">
        <v>822.27</v>
      </c>
      <c r="O20" s="13"/>
      <c r="P20" s="13">
        <f t="shared" si="1"/>
        <v>822.27</v>
      </c>
    </row>
    <row r="21" spans="1:16" x14ac:dyDescent="0.2">
      <c r="A21" s="19" t="s">
        <v>47</v>
      </c>
      <c r="B21" s="40">
        <v>43887</v>
      </c>
      <c r="C21" s="40">
        <v>43889</v>
      </c>
      <c r="D21" s="20" t="s">
        <v>52</v>
      </c>
      <c r="E21" s="29" t="s">
        <v>26</v>
      </c>
      <c r="F21" s="30" t="s">
        <v>26</v>
      </c>
      <c r="G21" s="13"/>
      <c r="H21" s="13"/>
      <c r="I21" s="13"/>
      <c r="J21" s="13"/>
      <c r="K21" s="13"/>
      <c r="L21" s="13"/>
      <c r="M21" s="13"/>
      <c r="N21" s="13">
        <v>617.78</v>
      </c>
      <c r="O21" s="13"/>
      <c r="P21" s="13">
        <f t="shared" si="1"/>
        <v>617.78</v>
      </c>
    </row>
    <row r="22" spans="1:16" x14ac:dyDescent="0.2">
      <c r="A22" s="19" t="s">
        <v>47</v>
      </c>
      <c r="B22" s="40">
        <v>43887</v>
      </c>
      <c r="C22" s="40">
        <v>43889</v>
      </c>
      <c r="D22" s="20" t="s">
        <v>53</v>
      </c>
      <c r="E22" s="29" t="s">
        <v>26</v>
      </c>
      <c r="F22" s="30" t="s">
        <v>26</v>
      </c>
      <c r="G22" s="13"/>
      <c r="H22" s="13"/>
      <c r="I22" s="13"/>
      <c r="J22" s="13"/>
      <c r="K22" s="13"/>
      <c r="L22" s="13"/>
      <c r="M22" s="13"/>
      <c r="N22" s="13">
        <v>778.76</v>
      </c>
      <c r="O22" s="13"/>
      <c r="P22" s="13">
        <f t="shared" si="1"/>
        <v>778.76</v>
      </c>
    </row>
    <row r="23" spans="1:16" x14ac:dyDescent="0.2">
      <c r="A23" s="19" t="s">
        <v>54</v>
      </c>
      <c r="B23" s="40">
        <v>43887</v>
      </c>
      <c r="C23" s="40">
        <v>43892</v>
      </c>
      <c r="D23" s="20" t="s">
        <v>55</v>
      </c>
      <c r="E23" s="29" t="s">
        <v>26</v>
      </c>
      <c r="F23" s="30" t="s">
        <v>26</v>
      </c>
      <c r="G23" s="13"/>
      <c r="H23" s="13"/>
      <c r="I23" s="13"/>
      <c r="J23" s="13"/>
      <c r="K23" s="13"/>
      <c r="L23" s="13"/>
      <c r="M23" s="13"/>
      <c r="N23" s="13">
        <v>10</v>
      </c>
      <c r="O23" s="13"/>
      <c r="P23" s="13">
        <f t="shared" si="1"/>
        <v>10</v>
      </c>
    </row>
    <row r="24" spans="1:16" x14ac:dyDescent="0.2">
      <c r="A24" s="19" t="s">
        <v>56</v>
      </c>
      <c r="B24" s="40">
        <v>43888</v>
      </c>
      <c r="C24" s="40">
        <v>43892</v>
      </c>
      <c r="D24" s="20" t="s">
        <v>57</v>
      </c>
      <c r="E24" s="29" t="s">
        <v>26</v>
      </c>
      <c r="F24" s="30" t="s">
        <v>26</v>
      </c>
      <c r="G24" s="13"/>
      <c r="H24" s="13"/>
      <c r="I24" s="13"/>
      <c r="J24" s="13"/>
      <c r="K24" s="13"/>
      <c r="L24" s="13"/>
      <c r="M24" s="13"/>
      <c r="N24" s="13">
        <v>516.17999999999995</v>
      </c>
      <c r="O24" s="13"/>
      <c r="P24" s="13">
        <f t="shared" si="1"/>
        <v>516.17999999999995</v>
      </c>
    </row>
    <row r="25" spans="1:16" x14ac:dyDescent="0.2">
      <c r="A25" s="19"/>
      <c r="B25" s="40"/>
      <c r="C25" s="40"/>
      <c r="G25" s="14"/>
      <c r="H25" s="14"/>
      <c r="I25" s="14"/>
      <c r="J25" s="14"/>
      <c r="K25" s="14"/>
      <c r="L25" s="14"/>
      <c r="M25" s="14"/>
      <c r="N25" s="14"/>
      <c r="O25" s="17"/>
      <c r="P25" s="17"/>
    </row>
    <row r="26" spans="1:16" x14ac:dyDescent="0.2">
      <c r="A26" s="16"/>
      <c r="B26" s="24"/>
      <c r="C26" s="24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12" t="str">
        <f>"Total "&amp;A14</f>
        <v>Total February 2020</v>
      </c>
      <c r="B27" s="25"/>
      <c r="C27" s="25"/>
      <c r="G27" s="14">
        <f t="shared" ref="G27:P27" si="2">SUM(G15:G25)</f>
        <v>0</v>
      </c>
      <c r="H27" s="14">
        <f t="shared" si="2"/>
        <v>0</v>
      </c>
      <c r="I27" s="14">
        <f t="shared" si="2"/>
        <v>13339.9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585.51</v>
      </c>
      <c r="N27" s="14">
        <f t="shared" si="2"/>
        <v>4561.7300000000005</v>
      </c>
      <c r="O27" s="14">
        <f t="shared" si="2"/>
        <v>0</v>
      </c>
      <c r="P27" s="14">
        <f t="shared" si="2"/>
        <v>18487.139999999996</v>
      </c>
    </row>
    <row r="28" spans="1:16" ht="13.5" thickBot="1" x14ac:dyDescent="0.25">
      <c r="A28" s="1" t="s">
        <v>13</v>
      </c>
      <c r="B28" s="26"/>
      <c r="C28" s="26"/>
      <c r="G28" s="15">
        <f>G11+G27</f>
        <v>0</v>
      </c>
      <c r="H28" s="15">
        <f t="shared" ref="H28:P28" si="3">H11+H27</f>
        <v>0</v>
      </c>
      <c r="I28" s="15">
        <f t="shared" si="3"/>
        <v>62496.28</v>
      </c>
      <c r="J28" s="15">
        <f t="shared" si="3"/>
        <v>45463</v>
      </c>
      <c r="K28" s="15">
        <f t="shared" si="3"/>
        <v>31000</v>
      </c>
      <c r="L28" s="15">
        <f t="shared" si="3"/>
        <v>0</v>
      </c>
      <c r="M28" s="15">
        <f t="shared" si="3"/>
        <v>76983.319999999992</v>
      </c>
      <c r="N28" s="15">
        <f t="shared" si="3"/>
        <v>4561.7300000000005</v>
      </c>
      <c r="O28" s="15">
        <f t="shared" si="3"/>
        <v>0</v>
      </c>
      <c r="P28" s="15">
        <f t="shared" si="3"/>
        <v>220504.33</v>
      </c>
    </row>
    <row r="29" spans="1:16" ht="13.5" thickTop="1" x14ac:dyDescent="0.2"/>
    <row r="30" spans="1:16" x14ac:dyDescent="0.2">
      <c r="A30" s="18" t="s">
        <v>58</v>
      </c>
      <c r="B30" s="28"/>
      <c r="C30" s="28"/>
      <c r="J30" s="13"/>
      <c r="K30" s="13"/>
      <c r="L30" s="13"/>
      <c r="M30" s="13"/>
      <c r="N30" s="13"/>
      <c r="O30" s="13"/>
      <c r="P30" s="13"/>
    </row>
    <row r="31" spans="1:16" x14ac:dyDescent="0.2">
      <c r="A31" s="19" t="s">
        <v>62</v>
      </c>
      <c r="B31" s="40">
        <v>43882</v>
      </c>
      <c r="C31" s="40">
        <v>43893</v>
      </c>
      <c r="D31" s="20" t="s">
        <v>28</v>
      </c>
      <c r="E31" s="29">
        <v>11</v>
      </c>
      <c r="F31" s="30">
        <v>280</v>
      </c>
      <c r="G31" s="13"/>
      <c r="H31" s="13"/>
      <c r="I31" s="13"/>
      <c r="J31" s="13">
        <f>E31*F31</f>
        <v>3080</v>
      </c>
      <c r="K31" s="13"/>
      <c r="L31" s="13"/>
      <c r="M31" s="13"/>
      <c r="N31" s="13"/>
      <c r="O31" s="13"/>
      <c r="P31" s="13">
        <f t="shared" ref="P31:P50" si="4">SUM(G31:O31)</f>
        <v>3080</v>
      </c>
    </row>
    <row r="32" spans="1:16" x14ac:dyDescent="0.2">
      <c r="A32" s="19" t="s">
        <v>62</v>
      </c>
      <c r="B32" s="40">
        <v>43882</v>
      </c>
      <c r="C32" s="40">
        <v>43893</v>
      </c>
      <c r="D32" s="20" t="s">
        <v>28</v>
      </c>
      <c r="E32" s="29">
        <v>2.5</v>
      </c>
      <c r="F32" s="30">
        <v>230</v>
      </c>
      <c r="G32" s="13"/>
      <c r="H32" s="13"/>
      <c r="I32" s="13"/>
      <c r="J32" s="13">
        <f>E32*F32</f>
        <v>575</v>
      </c>
      <c r="K32" s="13"/>
      <c r="L32" s="13"/>
      <c r="M32" s="13"/>
      <c r="N32" s="13"/>
      <c r="O32" s="13"/>
      <c r="P32" s="13">
        <f t="shared" ref="P32" si="5">SUM(G32:O32)</f>
        <v>575</v>
      </c>
    </row>
    <row r="33" spans="1:16" x14ac:dyDescent="0.2">
      <c r="A33" s="19" t="s">
        <v>62</v>
      </c>
      <c r="B33" s="40">
        <v>43882</v>
      </c>
      <c r="C33" s="40">
        <v>43893</v>
      </c>
      <c r="D33" s="20" t="s">
        <v>28</v>
      </c>
      <c r="E33" s="29">
        <v>14.5</v>
      </c>
      <c r="F33" s="30">
        <v>180</v>
      </c>
      <c r="G33" s="13"/>
      <c r="H33" s="13"/>
      <c r="I33" s="13"/>
      <c r="J33" s="13">
        <f>E33*F33</f>
        <v>2610</v>
      </c>
      <c r="K33" s="13"/>
      <c r="L33" s="13"/>
      <c r="M33" s="13"/>
      <c r="N33" s="13"/>
      <c r="O33" s="13"/>
      <c r="P33" s="13">
        <f t="shared" ref="P33" si="6">SUM(G33:O33)</f>
        <v>2610</v>
      </c>
    </row>
    <row r="34" spans="1:16" x14ac:dyDescent="0.2">
      <c r="A34" s="19" t="s">
        <v>62</v>
      </c>
      <c r="B34" s="40">
        <v>43882</v>
      </c>
      <c r="C34" s="40">
        <v>43893</v>
      </c>
      <c r="D34" s="20" t="s">
        <v>28</v>
      </c>
      <c r="E34" s="29">
        <v>5</v>
      </c>
      <c r="F34" s="30">
        <v>120</v>
      </c>
      <c r="G34" s="13"/>
      <c r="H34" s="13"/>
      <c r="I34" s="13"/>
      <c r="J34" s="13">
        <f>E34*F34</f>
        <v>600</v>
      </c>
      <c r="K34" s="13"/>
      <c r="L34" s="13"/>
      <c r="M34" s="13"/>
      <c r="N34" s="13"/>
      <c r="O34" s="13"/>
      <c r="P34" s="13">
        <f t="shared" ref="P34" si="7">SUM(G34:O34)</f>
        <v>600</v>
      </c>
    </row>
    <row r="35" spans="1:16" x14ac:dyDescent="0.2">
      <c r="A35" s="19" t="s">
        <v>62</v>
      </c>
      <c r="B35" s="40">
        <v>43882</v>
      </c>
      <c r="C35" s="40">
        <v>43893</v>
      </c>
      <c r="D35" s="20" t="s">
        <v>28</v>
      </c>
      <c r="E35" s="29" t="s">
        <v>26</v>
      </c>
      <c r="F35" s="30" t="s">
        <v>26</v>
      </c>
      <c r="G35" s="13"/>
      <c r="H35" s="13"/>
      <c r="I35" s="13"/>
      <c r="J35" s="13">
        <v>15.93</v>
      </c>
      <c r="K35" s="13"/>
      <c r="L35" s="13"/>
      <c r="M35" s="13"/>
      <c r="N35" s="13"/>
      <c r="O35" s="13"/>
      <c r="P35" s="13">
        <f t="shared" ref="P35" si="8">SUM(G35:O35)</f>
        <v>15.93</v>
      </c>
    </row>
    <row r="36" spans="1:16" x14ac:dyDescent="0.2">
      <c r="A36" s="19" t="s">
        <v>63</v>
      </c>
      <c r="B36" s="40">
        <v>43894</v>
      </c>
      <c r="C36" s="40">
        <v>43896</v>
      </c>
      <c r="D36" s="20" t="s">
        <v>29</v>
      </c>
      <c r="E36" s="29">
        <v>91.9</v>
      </c>
      <c r="F36" s="30">
        <v>245</v>
      </c>
      <c r="G36" s="13"/>
      <c r="H36" s="13"/>
      <c r="I36" s="13">
        <f>ROUND((E36*F36)*0.95,2)+0.21</f>
        <v>21389.94</v>
      </c>
      <c r="J36" s="13"/>
      <c r="K36" s="13"/>
      <c r="L36" s="13"/>
      <c r="M36" s="13"/>
      <c r="N36" s="13"/>
      <c r="O36" s="13"/>
      <c r="P36" s="13">
        <f>SUM(G36:O36)</f>
        <v>21389.94</v>
      </c>
    </row>
    <row r="37" spans="1:16" x14ac:dyDescent="0.2">
      <c r="A37" s="19" t="s">
        <v>63</v>
      </c>
      <c r="B37" s="40">
        <v>43894</v>
      </c>
      <c r="C37" s="40">
        <v>43896</v>
      </c>
      <c r="D37" s="20" t="s">
        <v>29</v>
      </c>
      <c r="E37" s="29">
        <v>109.1</v>
      </c>
      <c r="F37" s="30">
        <v>175</v>
      </c>
      <c r="G37" s="13"/>
      <c r="H37" s="13"/>
      <c r="I37" s="13">
        <f>ROUND((E37*F37)*0.95,2)-0.22</f>
        <v>18137.66</v>
      </c>
      <c r="J37" s="13"/>
      <c r="K37" s="13"/>
      <c r="L37" s="13"/>
      <c r="M37" s="13"/>
      <c r="N37" s="13"/>
      <c r="O37" s="13"/>
      <c r="P37" s="13">
        <f>SUM(G37:O37)</f>
        <v>18137.66</v>
      </c>
    </row>
    <row r="38" spans="1:16" x14ac:dyDescent="0.2">
      <c r="A38" s="19" t="s">
        <v>63</v>
      </c>
      <c r="B38" s="40">
        <v>43894</v>
      </c>
      <c r="C38" s="40">
        <v>43896</v>
      </c>
      <c r="D38" s="20" t="s">
        <v>29</v>
      </c>
      <c r="E38" s="29" t="s">
        <v>26</v>
      </c>
      <c r="F38" s="30" t="s">
        <v>26</v>
      </c>
      <c r="G38" s="13"/>
      <c r="H38" s="13"/>
      <c r="I38" s="13">
        <v>234.32</v>
      </c>
      <c r="J38" s="13"/>
      <c r="K38" s="13"/>
      <c r="L38" s="13"/>
      <c r="M38" s="13"/>
      <c r="N38" s="13"/>
      <c r="O38" s="13"/>
      <c r="P38" s="13">
        <f>SUM(G38:O38)</f>
        <v>234.32</v>
      </c>
    </row>
    <row r="39" spans="1:16" x14ac:dyDescent="0.2">
      <c r="A39" s="19" t="s">
        <v>71</v>
      </c>
      <c r="B39" s="40">
        <v>43892</v>
      </c>
      <c r="C39" s="40">
        <v>43895</v>
      </c>
      <c r="D39" s="20" t="s">
        <v>64</v>
      </c>
      <c r="E39" s="29" t="s">
        <v>26</v>
      </c>
      <c r="F39" s="30" t="s">
        <v>26</v>
      </c>
      <c r="G39" s="13"/>
      <c r="H39" s="13"/>
      <c r="I39" s="13"/>
      <c r="J39" s="13"/>
      <c r="K39" s="13"/>
      <c r="L39" s="13"/>
      <c r="M39" s="13"/>
      <c r="N39" s="13">
        <v>636.57000000000005</v>
      </c>
      <c r="O39" s="13"/>
      <c r="P39" s="13">
        <f t="shared" si="4"/>
        <v>636.57000000000005</v>
      </c>
    </row>
    <row r="40" spans="1:16" x14ac:dyDescent="0.2">
      <c r="A40" s="19" t="s">
        <v>71</v>
      </c>
      <c r="B40" s="40">
        <v>43893</v>
      </c>
      <c r="C40" s="40">
        <v>43895</v>
      </c>
      <c r="D40" s="20" t="s">
        <v>65</v>
      </c>
      <c r="E40" s="29" t="s">
        <v>26</v>
      </c>
      <c r="F40" s="30" t="s">
        <v>26</v>
      </c>
      <c r="G40" s="13"/>
      <c r="H40" s="13"/>
      <c r="I40" s="13"/>
      <c r="J40" s="13"/>
      <c r="K40" s="13"/>
      <c r="L40" s="13"/>
      <c r="M40" s="13"/>
      <c r="N40" s="13">
        <v>857.56</v>
      </c>
      <c r="O40" s="13"/>
      <c r="P40" s="13">
        <f t="shared" si="4"/>
        <v>857.56</v>
      </c>
    </row>
    <row r="41" spans="1:16" x14ac:dyDescent="0.2">
      <c r="A41" s="19" t="s">
        <v>71</v>
      </c>
      <c r="B41" s="40">
        <v>43893</v>
      </c>
      <c r="C41" s="40">
        <v>43895</v>
      </c>
      <c r="D41" s="20" t="s">
        <v>66</v>
      </c>
      <c r="E41" s="29" t="s">
        <v>26</v>
      </c>
      <c r="F41" s="30" t="s">
        <v>26</v>
      </c>
      <c r="G41" s="13"/>
      <c r="H41" s="13"/>
      <c r="I41" s="13"/>
      <c r="J41" s="13"/>
      <c r="K41" s="13"/>
      <c r="L41" s="13"/>
      <c r="M41" s="13"/>
      <c r="N41" s="13">
        <v>683.01</v>
      </c>
      <c r="O41" s="13"/>
      <c r="P41" s="13">
        <f t="shared" si="4"/>
        <v>683.01</v>
      </c>
    </row>
    <row r="42" spans="1:16" x14ac:dyDescent="0.2">
      <c r="A42" s="19" t="s">
        <v>72</v>
      </c>
      <c r="B42" s="40">
        <v>43894</v>
      </c>
      <c r="C42" s="40" t="s">
        <v>80</v>
      </c>
      <c r="D42" s="20" t="s">
        <v>67</v>
      </c>
      <c r="E42" s="29" t="s">
        <v>26</v>
      </c>
      <c r="F42" s="30" t="s">
        <v>26</v>
      </c>
      <c r="G42" s="13"/>
      <c r="H42" s="13"/>
      <c r="I42" s="13"/>
      <c r="J42" s="13"/>
      <c r="K42" s="13"/>
      <c r="L42" s="13"/>
      <c r="M42" s="13"/>
      <c r="N42" s="13">
        <v>656.31</v>
      </c>
      <c r="O42" s="13"/>
      <c r="P42" s="13">
        <f t="shared" si="4"/>
        <v>656.31</v>
      </c>
    </row>
    <row r="43" spans="1:16" x14ac:dyDescent="0.2">
      <c r="A43" s="19" t="s">
        <v>73</v>
      </c>
      <c r="B43" s="40">
        <v>43894</v>
      </c>
      <c r="C43" s="40" t="s">
        <v>80</v>
      </c>
      <c r="D43" s="20" t="s">
        <v>68</v>
      </c>
      <c r="E43" s="29" t="s">
        <v>26</v>
      </c>
      <c r="F43" s="30" t="s">
        <v>26</v>
      </c>
      <c r="G43" s="13"/>
      <c r="H43" s="13"/>
      <c r="I43" s="13"/>
      <c r="J43" s="13"/>
      <c r="K43" s="13"/>
      <c r="L43" s="13"/>
      <c r="M43" s="13"/>
      <c r="N43" s="13">
        <v>883.92</v>
      </c>
      <c r="O43" s="13"/>
      <c r="P43" s="13">
        <f t="shared" si="4"/>
        <v>883.92</v>
      </c>
    </row>
    <row r="44" spans="1:16" x14ac:dyDescent="0.2">
      <c r="A44" s="19" t="s">
        <v>72</v>
      </c>
      <c r="B44" s="40">
        <v>43894</v>
      </c>
      <c r="C44" s="40" t="s">
        <v>80</v>
      </c>
      <c r="D44" s="20" t="s">
        <v>69</v>
      </c>
      <c r="E44" s="29" t="s">
        <v>26</v>
      </c>
      <c r="F44" s="30" t="s">
        <v>26</v>
      </c>
      <c r="G44" s="13"/>
      <c r="H44" s="13"/>
      <c r="I44" s="13"/>
      <c r="J44" s="13"/>
      <c r="K44" s="13"/>
      <c r="L44" s="13"/>
      <c r="M44" s="13"/>
      <c r="N44" s="13">
        <v>1263.01</v>
      </c>
      <c r="O44" s="13"/>
      <c r="P44" s="13">
        <f t="shared" si="4"/>
        <v>1263.01</v>
      </c>
    </row>
    <row r="45" spans="1:16" x14ac:dyDescent="0.2">
      <c r="A45" s="19" t="s">
        <v>72</v>
      </c>
      <c r="B45" s="40">
        <v>43895</v>
      </c>
      <c r="C45" s="40" t="s">
        <v>80</v>
      </c>
      <c r="D45" s="20" t="s">
        <v>70</v>
      </c>
      <c r="E45" s="29" t="s">
        <v>26</v>
      </c>
      <c r="F45" s="30" t="s">
        <v>26</v>
      </c>
      <c r="G45" s="13"/>
      <c r="H45" s="13"/>
      <c r="I45" s="13"/>
      <c r="J45" s="13"/>
      <c r="K45" s="13"/>
      <c r="L45" s="13"/>
      <c r="M45" s="13"/>
      <c r="N45" s="13">
        <v>255.44</v>
      </c>
      <c r="O45" s="13"/>
      <c r="P45" s="13">
        <f t="shared" si="4"/>
        <v>255.44</v>
      </c>
    </row>
    <row r="46" spans="1:16" x14ac:dyDescent="0.2">
      <c r="A46" s="19" t="s">
        <v>79</v>
      </c>
      <c r="B46" s="51" t="s">
        <v>74</v>
      </c>
      <c r="C46" s="40"/>
      <c r="D46" s="20" t="s">
        <v>30</v>
      </c>
      <c r="E46" s="29" t="s">
        <v>26</v>
      </c>
      <c r="F46" s="30" t="s">
        <v>26</v>
      </c>
      <c r="G46" s="13"/>
      <c r="H46" s="13"/>
      <c r="I46" s="13"/>
      <c r="J46" s="13"/>
      <c r="K46" s="13">
        <v>35000</v>
      </c>
      <c r="L46" s="13"/>
      <c r="M46" s="13"/>
      <c r="N46" s="13"/>
      <c r="O46" s="13"/>
      <c r="P46" s="13">
        <f t="shared" si="4"/>
        <v>35000</v>
      </c>
    </row>
    <row r="47" spans="1:16" x14ac:dyDescent="0.2">
      <c r="A47" s="19" t="s">
        <v>79</v>
      </c>
      <c r="B47" s="44" t="s">
        <v>74</v>
      </c>
      <c r="C47" s="47"/>
      <c r="D47" s="43" t="s">
        <v>29</v>
      </c>
      <c r="E47" s="48" t="s">
        <v>75</v>
      </c>
      <c r="F47" s="45"/>
      <c r="G47" s="13"/>
      <c r="H47" s="13"/>
      <c r="I47" s="13">
        <v>12500</v>
      </c>
      <c r="J47" s="13"/>
      <c r="K47" s="13"/>
      <c r="L47" s="13"/>
      <c r="M47" s="13"/>
      <c r="N47" s="13"/>
      <c r="O47" s="13"/>
      <c r="P47" s="13">
        <f t="shared" si="4"/>
        <v>12500</v>
      </c>
    </row>
    <row r="48" spans="1:16" x14ac:dyDescent="0.2">
      <c r="A48" s="19" t="s">
        <v>79</v>
      </c>
      <c r="B48" s="44" t="s">
        <v>74</v>
      </c>
      <c r="C48" s="47"/>
      <c r="D48" s="43" t="s">
        <v>28</v>
      </c>
      <c r="E48" s="48" t="s">
        <v>75</v>
      </c>
      <c r="F48" s="46"/>
      <c r="G48" s="13"/>
      <c r="H48" s="13"/>
      <c r="I48" s="13"/>
      <c r="J48" s="13">
        <v>3500</v>
      </c>
      <c r="K48" s="13"/>
      <c r="L48" s="13"/>
      <c r="M48" s="13"/>
      <c r="N48" s="13"/>
      <c r="O48" s="13"/>
      <c r="P48" s="13">
        <f t="shared" si="4"/>
        <v>3500</v>
      </c>
    </row>
    <row r="49" spans="1:16" x14ac:dyDescent="0.2">
      <c r="A49" s="19" t="s">
        <v>79</v>
      </c>
      <c r="B49" s="44" t="s">
        <v>74</v>
      </c>
      <c r="C49" s="47"/>
      <c r="D49" s="43" t="s">
        <v>28</v>
      </c>
      <c r="E49" s="45" t="s">
        <v>76</v>
      </c>
      <c r="F49" s="45" t="s">
        <v>76</v>
      </c>
      <c r="G49" s="13"/>
      <c r="H49" s="13"/>
      <c r="I49" s="13"/>
      <c r="J49" s="13">
        <v>2000</v>
      </c>
      <c r="K49" s="13"/>
      <c r="L49" s="13"/>
      <c r="M49" s="13"/>
      <c r="N49" s="13"/>
      <c r="O49" s="13"/>
      <c r="P49" s="13">
        <f t="shared" si="4"/>
        <v>2000</v>
      </c>
    </row>
    <row r="50" spans="1:16" x14ac:dyDescent="0.2">
      <c r="A50" s="42" t="s">
        <v>77</v>
      </c>
      <c r="B50" s="44" t="s">
        <v>74</v>
      </c>
      <c r="C50" s="47"/>
      <c r="D50" s="43" t="s">
        <v>78</v>
      </c>
      <c r="E50" s="45" t="s">
        <v>76</v>
      </c>
      <c r="F50" s="45" t="s">
        <v>76</v>
      </c>
      <c r="G50" s="13"/>
      <c r="H50" s="13"/>
      <c r="I50" s="13"/>
      <c r="J50" s="13"/>
      <c r="K50" s="13"/>
      <c r="L50" s="13"/>
      <c r="M50" s="13"/>
      <c r="N50" s="13">
        <v>13785</v>
      </c>
      <c r="O50" s="41"/>
      <c r="P50" s="13">
        <f t="shared" si="4"/>
        <v>13785</v>
      </c>
    </row>
    <row r="51" spans="1:16" x14ac:dyDescent="0.2">
      <c r="A51" s="49"/>
      <c r="B51" s="51"/>
      <c r="C51" s="53"/>
      <c r="D51" s="50"/>
      <c r="E51" s="52"/>
      <c r="F51" s="52"/>
      <c r="G51" s="14"/>
      <c r="H51" s="14"/>
      <c r="I51" s="14"/>
      <c r="J51" s="14"/>
      <c r="K51" s="14"/>
      <c r="L51" s="14"/>
      <c r="M51" s="14"/>
      <c r="N51" s="14"/>
      <c r="O51" s="17"/>
      <c r="P51" s="17"/>
    </row>
    <row r="52" spans="1:16" x14ac:dyDescent="0.2">
      <c r="A52" s="16"/>
      <c r="B52" s="24"/>
      <c r="C52" s="24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">
      <c r="A53" s="12" t="str">
        <f>"Total "&amp;A30</f>
        <v>Total March 2020</v>
      </c>
      <c r="B53" s="25"/>
      <c r="C53" s="25"/>
      <c r="G53" s="14">
        <f t="shared" ref="G53:P53" si="9">SUM(G31:G50)</f>
        <v>0</v>
      </c>
      <c r="H53" s="14">
        <f t="shared" si="9"/>
        <v>0</v>
      </c>
      <c r="I53" s="14">
        <f t="shared" si="9"/>
        <v>52261.919999999998</v>
      </c>
      <c r="J53" s="14">
        <f t="shared" si="9"/>
        <v>12380.93</v>
      </c>
      <c r="K53" s="14">
        <f t="shared" si="9"/>
        <v>35000</v>
      </c>
      <c r="L53" s="14">
        <f t="shared" si="9"/>
        <v>0</v>
      </c>
      <c r="M53" s="14">
        <f t="shared" si="9"/>
        <v>0</v>
      </c>
      <c r="N53" s="14">
        <f t="shared" si="9"/>
        <v>19020.82</v>
      </c>
      <c r="O53" s="14">
        <f t="shared" si="9"/>
        <v>0</v>
      </c>
      <c r="P53" s="14">
        <f t="shared" si="9"/>
        <v>118663.67</v>
      </c>
    </row>
    <row r="54" spans="1:16" ht="13.5" thickBot="1" x14ac:dyDescent="0.25">
      <c r="A54" s="1" t="s">
        <v>81</v>
      </c>
      <c r="B54" s="26"/>
      <c r="C54" s="26"/>
      <c r="G54" s="15">
        <f t="shared" ref="G54:P54" si="10">G28+G53</f>
        <v>0</v>
      </c>
      <c r="H54" s="15">
        <f t="shared" si="10"/>
        <v>0</v>
      </c>
      <c r="I54" s="15">
        <f t="shared" si="10"/>
        <v>114758.2</v>
      </c>
      <c r="J54" s="15">
        <f t="shared" si="10"/>
        <v>57843.93</v>
      </c>
      <c r="K54" s="15">
        <f t="shared" si="10"/>
        <v>66000</v>
      </c>
      <c r="L54" s="15">
        <f t="shared" si="10"/>
        <v>0</v>
      </c>
      <c r="M54" s="15">
        <f t="shared" si="10"/>
        <v>76983.319999999992</v>
      </c>
      <c r="N54" s="15">
        <f t="shared" si="10"/>
        <v>23582.55</v>
      </c>
      <c r="O54" s="15">
        <f t="shared" si="10"/>
        <v>0</v>
      </c>
      <c r="P54" s="15">
        <f t="shared" si="10"/>
        <v>339168</v>
      </c>
    </row>
    <row r="55" spans="1:16" ht="13.5" thickTop="1" x14ac:dyDescent="0.2">
      <c r="A55" s="10"/>
      <c r="B55" s="27"/>
      <c r="C55" s="27"/>
      <c r="D55" s="11"/>
      <c r="E55" s="11"/>
      <c r="F55" s="11"/>
      <c r="G55" s="11"/>
      <c r="H55" s="11"/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10"/>
      <c r="B56" s="27"/>
      <c r="C56" s="27"/>
      <c r="D56" s="11"/>
      <c r="E56" s="11"/>
      <c r="F56" s="11"/>
      <c r="G56" s="11"/>
      <c r="H56" s="11"/>
      <c r="I56" s="6"/>
      <c r="J56" s="6"/>
      <c r="K56" s="6"/>
      <c r="L56" s="6"/>
      <c r="M56" s="6"/>
      <c r="N56" s="6"/>
      <c r="O56" s="6"/>
      <c r="P56" s="6"/>
    </row>
    <row r="57" spans="1:16" hidden="1" x14ac:dyDescent="0.2"/>
    <row r="58" spans="1:16" hidden="1" x14ac:dyDescent="0.2">
      <c r="A58" s="18" t="s">
        <v>31</v>
      </c>
      <c r="B58" s="28"/>
      <c r="C58" s="28"/>
      <c r="J58" s="13"/>
      <c r="K58" s="13"/>
      <c r="L58" s="13"/>
      <c r="M58" s="13"/>
      <c r="N58" s="13"/>
      <c r="O58" s="13"/>
      <c r="P58" s="13"/>
    </row>
    <row r="59" spans="1:16" hidden="1" x14ac:dyDescent="0.2">
      <c r="A59" s="19" t="s">
        <v>32</v>
      </c>
      <c r="B59" s="40">
        <v>43365</v>
      </c>
      <c r="C59" s="40">
        <v>43412</v>
      </c>
      <c r="D59" s="20" t="s">
        <v>33</v>
      </c>
      <c r="E59" s="29" t="s">
        <v>26</v>
      </c>
      <c r="F59" s="29" t="s">
        <v>26</v>
      </c>
      <c r="G59" s="13"/>
      <c r="H59" s="13"/>
      <c r="I59" s="13"/>
      <c r="J59" s="13"/>
      <c r="K59" s="13"/>
      <c r="L59" s="13"/>
      <c r="M59" s="13">
        <v>57753.96</v>
      </c>
      <c r="N59" s="13"/>
      <c r="O59" s="13"/>
      <c r="P59" s="13">
        <f t="shared" ref="P59:P65" si="11">SUM(G59:O59)</f>
        <v>57753.96</v>
      </c>
    </row>
    <row r="60" spans="1:16" hidden="1" x14ac:dyDescent="0.2">
      <c r="A60" s="19" t="s">
        <v>34</v>
      </c>
      <c r="B60" s="40">
        <v>43416</v>
      </c>
      <c r="C60" s="40">
        <v>43419</v>
      </c>
      <c r="D60" s="20" t="s">
        <v>29</v>
      </c>
      <c r="E60" s="29">
        <v>6.3</v>
      </c>
      <c r="F60" s="30">
        <v>245</v>
      </c>
      <c r="G60" s="13"/>
      <c r="H60" s="13"/>
      <c r="I60" s="13">
        <f>ROUND((E60*F60)*0.95,2)</f>
        <v>1466.33</v>
      </c>
      <c r="J60" s="13"/>
      <c r="K60" s="13"/>
      <c r="L60" s="13"/>
      <c r="M60" s="13"/>
      <c r="N60" s="13"/>
      <c r="O60" s="13"/>
      <c r="P60" s="13">
        <f t="shared" si="11"/>
        <v>1466.33</v>
      </c>
    </row>
    <row r="61" spans="1:16" hidden="1" x14ac:dyDescent="0.2">
      <c r="A61" s="19" t="s">
        <v>34</v>
      </c>
      <c r="B61" s="40">
        <v>43416</v>
      </c>
      <c r="C61" s="40">
        <v>43419</v>
      </c>
      <c r="D61" s="20" t="s">
        <v>29</v>
      </c>
      <c r="E61" s="29">
        <v>6.5</v>
      </c>
      <c r="F61" s="30">
        <v>175</v>
      </c>
      <c r="G61" s="13"/>
      <c r="H61" s="13"/>
      <c r="I61" s="13">
        <f>ROUND((E61*F61)*0.95,2)-0.01</f>
        <v>1080.6200000000001</v>
      </c>
      <c r="J61" s="13"/>
      <c r="K61" s="13"/>
      <c r="L61" s="13"/>
      <c r="M61" s="13"/>
      <c r="N61" s="13"/>
      <c r="O61" s="13"/>
      <c r="P61" s="13">
        <f t="shared" si="11"/>
        <v>1080.6200000000001</v>
      </c>
    </row>
    <row r="62" spans="1:16" hidden="1" x14ac:dyDescent="0.2">
      <c r="A62" s="19" t="s">
        <v>35</v>
      </c>
      <c r="B62" s="40">
        <v>43424</v>
      </c>
      <c r="C62" s="40">
        <v>43432</v>
      </c>
      <c r="D62" s="20" t="s">
        <v>28</v>
      </c>
      <c r="E62" s="29">
        <v>5</v>
      </c>
      <c r="F62" s="30">
        <v>260</v>
      </c>
      <c r="G62" s="13"/>
      <c r="H62" s="13"/>
      <c r="I62" s="13"/>
      <c r="J62" s="13">
        <f>E62*F62</f>
        <v>1300</v>
      </c>
      <c r="K62" s="13"/>
      <c r="L62" s="13"/>
      <c r="M62" s="13"/>
      <c r="N62" s="13"/>
      <c r="O62" s="13"/>
      <c r="P62" s="13">
        <f t="shared" si="11"/>
        <v>1300</v>
      </c>
    </row>
    <row r="63" spans="1:16" hidden="1" x14ac:dyDescent="0.2">
      <c r="A63" s="19" t="s">
        <v>35</v>
      </c>
      <c r="B63" s="40">
        <v>43424</v>
      </c>
      <c r="C63" s="40">
        <v>43432</v>
      </c>
      <c r="D63" s="20" t="s">
        <v>28</v>
      </c>
      <c r="E63" s="29">
        <v>4</v>
      </c>
      <c r="F63" s="30">
        <v>170</v>
      </c>
      <c r="G63" s="13"/>
      <c r="H63" s="13"/>
      <c r="I63" s="13"/>
      <c r="J63" s="13">
        <f>E63*F63</f>
        <v>680</v>
      </c>
      <c r="K63" s="13"/>
      <c r="L63" s="13"/>
      <c r="M63" s="13"/>
      <c r="N63" s="13"/>
      <c r="O63" s="13"/>
      <c r="P63" s="13">
        <f t="shared" si="11"/>
        <v>680</v>
      </c>
    </row>
    <row r="64" spans="1:16" hidden="1" x14ac:dyDescent="0.2">
      <c r="A64" s="19" t="s">
        <v>35</v>
      </c>
      <c r="B64" s="40">
        <v>43424</v>
      </c>
      <c r="C64" s="40">
        <v>43432</v>
      </c>
      <c r="D64" s="20" t="s">
        <v>28</v>
      </c>
      <c r="E64" s="29">
        <v>4</v>
      </c>
      <c r="F64" s="30">
        <v>110</v>
      </c>
      <c r="G64" s="13"/>
      <c r="H64" s="13"/>
      <c r="I64" s="13"/>
      <c r="J64" s="13">
        <f>E64*F64</f>
        <v>440</v>
      </c>
      <c r="K64" s="13"/>
      <c r="L64" s="13"/>
      <c r="M64" s="13"/>
      <c r="N64" s="13"/>
      <c r="O64" s="13"/>
      <c r="P64" s="13">
        <f t="shared" si="11"/>
        <v>440</v>
      </c>
    </row>
    <row r="65" spans="1:16" hidden="1" x14ac:dyDescent="0.2">
      <c r="A65" s="19" t="s">
        <v>35</v>
      </c>
      <c r="B65" s="40">
        <v>43424</v>
      </c>
      <c r="C65" s="40">
        <v>43432</v>
      </c>
      <c r="D65" s="20" t="s">
        <v>28</v>
      </c>
      <c r="E65" s="29" t="s">
        <v>26</v>
      </c>
      <c r="F65" s="30" t="s">
        <v>26</v>
      </c>
      <c r="G65" s="13"/>
      <c r="H65" s="13"/>
      <c r="I65" s="13"/>
      <c r="J65" s="13">
        <v>25.93</v>
      </c>
      <c r="K65" s="13"/>
      <c r="L65" s="13"/>
      <c r="M65" s="13"/>
      <c r="N65" s="13"/>
      <c r="O65" s="13"/>
      <c r="P65" s="13">
        <f t="shared" si="11"/>
        <v>25.93</v>
      </c>
    </row>
    <row r="66" spans="1:16" hidden="1" x14ac:dyDescent="0.2">
      <c r="A66" s="19"/>
      <c r="B66" s="40"/>
      <c r="C66" s="40"/>
      <c r="G66" s="14"/>
      <c r="H66" s="14"/>
      <c r="I66" s="14"/>
      <c r="J66" s="14"/>
      <c r="K66" s="14"/>
      <c r="L66" s="14"/>
      <c r="M66" s="14"/>
      <c r="N66" s="14"/>
      <c r="O66" s="17"/>
      <c r="P66" s="17"/>
    </row>
    <row r="67" spans="1:16" hidden="1" x14ac:dyDescent="0.2">
      <c r="A67" s="16"/>
      <c r="B67" s="24"/>
      <c r="C67" s="24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idden="1" x14ac:dyDescent="0.2">
      <c r="A68" s="12" t="str">
        <f>"Total "&amp;A58</f>
        <v>Total November 2018</v>
      </c>
      <c r="B68" s="25"/>
      <c r="C68" s="25"/>
      <c r="G68" s="14">
        <f>SUM(G59:G66)</f>
        <v>0</v>
      </c>
      <c r="H68" s="14">
        <f t="shared" ref="H68:P68" si="12">SUM(H59:H66)</f>
        <v>0</v>
      </c>
      <c r="I68" s="14">
        <f t="shared" si="12"/>
        <v>2546.9499999999998</v>
      </c>
      <c r="J68" s="14">
        <f t="shared" si="12"/>
        <v>2445.9299999999998</v>
      </c>
      <c r="K68" s="14">
        <f t="shared" si="12"/>
        <v>0</v>
      </c>
      <c r="L68" s="14">
        <f t="shared" si="12"/>
        <v>0</v>
      </c>
      <c r="M68" s="14">
        <f t="shared" si="12"/>
        <v>57753.96</v>
      </c>
      <c r="N68" s="14">
        <f t="shared" si="12"/>
        <v>0</v>
      </c>
      <c r="O68" s="14">
        <f t="shared" si="12"/>
        <v>0</v>
      </c>
      <c r="P68" s="14">
        <f t="shared" si="12"/>
        <v>62746.840000000004</v>
      </c>
    </row>
    <row r="69" spans="1:16" ht="13.5" hidden="1" thickBot="1" x14ac:dyDescent="0.25">
      <c r="A69" s="1" t="s">
        <v>13</v>
      </c>
      <c r="B69" s="26"/>
      <c r="C69" s="26"/>
      <c r="G69" s="15" t="e">
        <f>#REF!+G68</f>
        <v>#REF!</v>
      </c>
      <c r="H69" s="15" t="e">
        <f>#REF!+H68</f>
        <v>#REF!</v>
      </c>
      <c r="I69" s="15" t="e">
        <f>#REF!+I68</f>
        <v>#REF!</v>
      </c>
      <c r="J69" s="15" t="e">
        <f>#REF!+J68</f>
        <v>#REF!</v>
      </c>
      <c r="K69" s="15" t="e">
        <f>#REF!+K68</f>
        <v>#REF!</v>
      </c>
      <c r="L69" s="15" t="e">
        <f>#REF!+L68</f>
        <v>#REF!</v>
      </c>
      <c r="M69" s="15" t="e">
        <f>#REF!+M68</f>
        <v>#REF!</v>
      </c>
      <c r="N69" s="15" t="e">
        <f>#REF!+N68</f>
        <v>#REF!</v>
      </c>
      <c r="O69" s="15" t="e">
        <f>#REF!+O68</f>
        <v>#REF!</v>
      </c>
      <c r="P69" s="15" t="e">
        <f>#REF!+P68</f>
        <v>#REF!</v>
      </c>
    </row>
    <row r="70" spans="1:16" ht="13.5" hidden="1" thickTop="1" x14ac:dyDescent="0.2"/>
    <row r="71" spans="1:16" hidden="1" x14ac:dyDescent="0.2">
      <c r="A71" s="18" t="s">
        <v>36</v>
      </c>
      <c r="B71" s="28"/>
      <c r="C71" s="28"/>
      <c r="J71" s="13"/>
      <c r="K71" s="13"/>
      <c r="L71" s="13"/>
      <c r="M71" s="13"/>
      <c r="N71" s="13"/>
      <c r="O71" s="13"/>
      <c r="P71" s="13"/>
    </row>
    <row r="72" spans="1:16" hidden="1" x14ac:dyDescent="0.2">
      <c r="A72" s="19" t="s">
        <v>37</v>
      </c>
      <c r="B72" s="40">
        <v>43438</v>
      </c>
      <c r="C72" s="40">
        <v>43444</v>
      </c>
      <c r="D72" s="20" t="s">
        <v>29</v>
      </c>
      <c r="E72" s="29">
        <v>4.5</v>
      </c>
      <c r="F72" s="30">
        <v>245</v>
      </c>
      <c r="G72" s="13"/>
      <c r="H72" s="13"/>
      <c r="I72" s="13">
        <f>ROUND((E72*F72)*0.95,2)</f>
        <v>1047.3800000000001</v>
      </c>
      <c r="J72" s="13"/>
      <c r="K72" s="13"/>
      <c r="L72" s="13"/>
      <c r="M72" s="13"/>
      <c r="N72" s="13"/>
      <c r="O72" s="13"/>
      <c r="P72" s="13">
        <f t="shared" ref="P72:P77" si="13">SUM(G72:O72)</f>
        <v>1047.3800000000001</v>
      </c>
    </row>
    <row r="73" spans="1:16" hidden="1" x14ac:dyDescent="0.2">
      <c r="A73" s="19" t="s">
        <v>37</v>
      </c>
      <c r="B73" s="40">
        <v>43438</v>
      </c>
      <c r="C73" s="40">
        <v>43444</v>
      </c>
      <c r="D73" s="20" t="s">
        <v>29</v>
      </c>
      <c r="E73" s="29">
        <v>6.3</v>
      </c>
      <c r="F73" s="30">
        <v>175</v>
      </c>
      <c r="G73" s="13"/>
      <c r="H73" s="13"/>
      <c r="I73" s="13">
        <f>ROUND((E73*F73)*0.95,2)-0.01</f>
        <v>1047.3700000000001</v>
      </c>
      <c r="J73" s="13"/>
      <c r="K73" s="13"/>
      <c r="L73" s="13"/>
      <c r="M73" s="13"/>
      <c r="N73" s="13"/>
      <c r="O73" s="13"/>
      <c r="P73" s="13">
        <f t="shared" si="13"/>
        <v>1047.3700000000001</v>
      </c>
    </row>
    <row r="74" spans="1:16" hidden="1" x14ac:dyDescent="0.2">
      <c r="A74" s="19" t="s">
        <v>38</v>
      </c>
      <c r="B74" s="40">
        <v>43447</v>
      </c>
      <c r="C74" s="40">
        <v>43448</v>
      </c>
      <c r="D74" s="20" t="s">
        <v>28</v>
      </c>
      <c r="E74" s="29">
        <v>5</v>
      </c>
      <c r="F74" s="30">
        <v>260</v>
      </c>
      <c r="G74" s="13"/>
      <c r="H74" s="13"/>
      <c r="I74" s="13"/>
      <c r="J74" s="13">
        <f>E74*F74</f>
        <v>1300</v>
      </c>
      <c r="K74" s="13"/>
      <c r="L74" s="13"/>
      <c r="M74" s="13"/>
      <c r="N74" s="13"/>
      <c r="O74" s="13"/>
      <c r="P74" s="13">
        <f t="shared" si="13"/>
        <v>1300</v>
      </c>
    </row>
    <row r="75" spans="1:16" hidden="1" x14ac:dyDescent="0.2">
      <c r="A75" s="19" t="s">
        <v>38</v>
      </c>
      <c r="B75" s="40">
        <v>43447</v>
      </c>
      <c r="C75" s="40">
        <v>43448</v>
      </c>
      <c r="D75" s="20" t="s">
        <v>28</v>
      </c>
      <c r="E75" s="29">
        <v>3</v>
      </c>
      <c r="F75" s="30">
        <v>170</v>
      </c>
      <c r="G75" s="13"/>
      <c r="H75" s="13"/>
      <c r="I75" s="13"/>
      <c r="J75" s="13">
        <f>E75*F75</f>
        <v>510</v>
      </c>
      <c r="K75" s="13"/>
      <c r="L75" s="13"/>
      <c r="M75" s="13"/>
      <c r="N75" s="13"/>
      <c r="O75" s="13"/>
      <c r="P75" s="13">
        <f t="shared" si="13"/>
        <v>510</v>
      </c>
    </row>
    <row r="76" spans="1:16" hidden="1" x14ac:dyDescent="0.2">
      <c r="A76" s="19" t="s">
        <v>38</v>
      </c>
      <c r="B76" s="40">
        <v>43447</v>
      </c>
      <c r="C76" s="40">
        <v>43448</v>
      </c>
      <c r="D76" s="20" t="s">
        <v>28</v>
      </c>
      <c r="E76" s="29">
        <v>2.5</v>
      </c>
      <c r="F76" s="30">
        <v>110</v>
      </c>
      <c r="G76" s="13"/>
      <c r="H76" s="13"/>
      <c r="I76" s="13"/>
      <c r="J76" s="13">
        <f>E76*F76</f>
        <v>275</v>
      </c>
      <c r="K76" s="13"/>
      <c r="L76" s="13"/>
      <c r="M76" s="13"/>
      <c r="N76" s="13"/>
      <c r="O76" s="13"/>
      <c r="P76" s="13">
        <f t="shared" si="13"/>
        <v>275</v>
      </c>
    </row>
    <row r="77" spans="1:16" hidden="1" x14ac:dyDescent="0.2">
      <c r="A77" s="19" t="s">
        <v>38</v>
      </c>
      <c r="B77" s="40">
        <v>43447</v>
      </c>
      <c r="C77" s="40">
        <v>43448</v>
      </c>
      <c r="D77" s="20" t="s">
        <v>28</v>
      </c>
      <c r="E77" s="29" t="s">
        <v>26</v>
      </c>
      <c r="F77" s="30" t="s">
        <v>26</v>
      </c>
      <c r="G77" s="13"/>
      <c r="H77" s="13"/>
      <c r="I77" s="13"/>
      <c r="J77" s="13">
        <v>10.95</v>
      </c>
      <c r="K77" s="13"/>
      <c r="L77" s="13"/>
      <c r="M77" s="13"/>
      <c r="N77" s="13"/>
      <c r="O77" s="13"/>
      <c r="P77" s="13">
        <f t="shared" si="13"/>
        <v>10.95</v>
      </c>
    </row>
    <row r="78" spans="1:16" hidden="1" x14ac:dyDescent="0.2">
      <c r="A78" s="19"/>
      <c r="B78" s="40"/>
      <c r="C78" s="40"/>
      <c r="G78" s="14"/>
      <c r="H78" s="14"/>
      <c r="I78" s="14"/>
      <c r="J78" s="14"/>
      <c r="K78" s="14"/>
      <c r="L78" s="14"/>
      <c r="M78" s="14"/>
      <c r="N78" s="14"/>
      <c r="O78" s="17"/>
      <c r="P78" s="17"/>
    </row>
    <row r="79" spans="1:16" hidden="1" x14ac:dyDescent="0.2">
      <c r="A79" s="16"/>
      <c r="B79" s="24"/>
      <c r="C79" s="24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idden="1" x14ac:dyDescent="0.2">
      <c r="A80" s="12" t="str">
        <f>"Total "&amp;A71</f>
        <v>Total December 2018</v>
      </c>
      <c r="B80" s="25"/>
      <c r="C80" s="25"/>
      <c r="G80" s="14">
        <f t="shared" ref="G80:P80" si="14">SUM(G72:G78)</f>
        <v>0</v>
      </c>
      <c r="H80" s="14">
        <f t="shared" si="14"/>
        <v>0</v>
      </c>
      <c r="I80" s="14">
        <f t="shared" si="14"/>
        <v>2094.75</v>
      </c>
      <c r="J80" s="14">
        <f t="shared" si="14"/>
        <v>2095.9499999999998</v>
      </c>
      <c r="K80" s="14">
        <f t="shared" si="14"/>
        <v>0</v>
      </c>
      <c r="L80" s="14">
        <f t="shared" si="14"/>
        <v>0</v>
      </c>
      <c r="M80" s="14">
        <f t="shared" si="14"/>
        <v>0</v>
      </c>
      <c r="N80" s="14">
        <f t="shared" si="14"/>
        <v>0</v>
      </c>
      <c r="O80" s="14">
        <f t="shared" si="14"/>
        <v>0</v>
      </c>
      <c r="P80" s="14">
        <f t="shared" si="14"/>
        <v>4190.7</v>
      </c>
    </row>
    <row r="81" spans="1:16" ht="13.5" hidden="1" thickBot="1" x14ac:dyDescent="0.25">
      <c r="A81" s="1" t="s">
        <v>13</v>
      </c>
      <c r="B81" s="26"/>
      <c r="C81" s="26"/>
      <c r="G81" s="15" t="e">
        <f t="shared" ref="G81:P81" si="15">G69+G80</f>
        <v>#REF!</v>
      </c>
      <c r="H81" s="15" t="e">
        <f t="shared" si="15"/>
        <v>#REF!</v>
      </c>
      <c r="I81" s="15" t="e">
        <f t="shared" si="15"/>
        <v>#REF!</v>
      </c>
      <c r="J81" s="15" t="e">
        <f t="shared" si="15"/>
        <v>#REF!</v>
      </c>
      <c r="K81" s="15" t="e">
        <f t="shared" si="15"/>
        <v>#REF!</v>
      </c>
      <c r="L81" s="15" t="e">
        <f t="shared" si="15"/>
        <v>#REF!</v>
      </c>
      <c r="M81" s="15" t="e">
        <f t="shared" si="15"/>
        <v>#REF!</v>
      </c>
      <c r="N81" s="15" t="e">
        <f t="shared" si="15"/>
        <v>#REF!</v>
      </c>
      <c r="O81" s="15" t="e">
        <f t="shared" si="15"/>
        <v>#REF!</v>
      </c>
      <c r="P81" s="15" t="e">
        <f t="shared" si="15"/>
        <v>#REF!</v>
      </c>
    </row>
    <row r="82" spans="1:16" ht="13.5" hidden="1" thickTop="1" x14ac:dyDescent="0.2"/>
    <row r="83" spans="1:16" hidden="1" x14ac:dyDescent="0.2">
      <c r="A83" s="18" t="s">
        <v>39</v>
      </c>
      <c r="B83" s="28"/>
      <c r="C83" s="28"/>
      <c r="J83" s="13"/>
      <c r="K83" s="13"/>
      <c r="L83" s="13"/>
      <c r="M83" s="13"/>
      <c r="N83" s="13"/>
      <c r="O83" s="13"/>
      <c r="P83" s="13"/>
    </row>
    <row r="84" spans="1:16" hidden="1" x14ac:dyDescent="0.2">
      <c r="A84" s="19" t="s">
        <v>41</v>
      </c>
      <c r="B84" s="40">
        <v>43476</v>
      </c>
      <c r="C84" s="40">
        <v>43496</v>
      </c>
      <c r="D84" s="20" t="s">
        <v>29</v>
      </c>
      <c r="E84" s="29">
        <v>8.3000000000000007</v>
      </c>
      <c r="F84" s="30">
        <v>245</v>
      </c>
      <c r="G84" s="13"/>
      <c r="H84" s="13"/>
      <c r="I84" s="13">
        <v>1925.49</v>
      </c>
      <c r="J84" s="13"/>
      <c r="K84" s="13"/>
      <c r="L84" s="13"/>
      <c r="M84" s="13"/>
      <c r="N84" s="13"/>
      <c r="O84" s="13"/>
      <c r="P84" s="13">
        <f>SUM(G84:O84)</f>
        <v>1925.49</v>
      </c>
    </row>
    <row r="85" spans="1:16" hidden="1" x14ac:dyDescent="0.2">
      <c r="A85" s="19" t="s">
        <v>41</v>
      </c>
      <c r="B85" s="40">
        <v>43476</v>
      </c>
      <c r="C85" s="40">
        <v>43496</v>
      </c>
      <c r="D85" s="20" t="s">
        <v>29</v>
      </c>
      <c r="E85" s="29">
        <v>14.5</v>
      </c>
      <c r="F85" s="30">
        <v>175</v>
      </c>
      <c r="G85" s="13"/>
      <c r="H85" s="13"/>
      <c r="I85" s="13">
        <v>2416.96</v>
      </c>
      <c r="J85" s="13"/>
      <c r="K85" s="13"/>
      <c r="L85" s="13"/>
      <c r="M85" s="13"/>
      <c r="N85" s="13"/>
      <c r="O85" s="13"/>
      <c r="P85" s="13">
        <f>SUM(G85:O85)</f>
        <v>2416.96</v>
      </c>
    </row>
    <row r="86" spans="1:16" hidden="1" x14ac:dyDescent="0.2">
      <c r="A86" s="19" t="s">
        <v>40</v>
      </c>
      <c r="B86" s="40">
        <v>43483</v>
      </c>
      <c r="C86" s="40">
        <v>43487</v>
      </c>
      <c r="D86" s="20" t="s">
        <v>28</v>
      </c>
      <c r="E86" s="29">
        <v>1</v>
      </c>
      <c r="F86" s="30">
        <v>260</v>
      </c>
      <c r="G86" s="13"/>
      <c r="H86" s="13"/>
      <c r="I86" s="13"/>
      <c r="J86" s="13">
        <f>E86*F86</f>
        <v>260</v>
      </c>
      <c r="K86" s="13"/>
      <c r="L86" s="13"/>
      <c r="M86" s="13"/>
      <c r="N86" s="13"/>
      <c r="O86" s="13"/>
      <c r="P86" s="13">
        <f>SUM(G86:O86)</f>
        <v>260</v>
      </c>
    </row>
    <row r="87" spans="1:16" hidden="1" x14ac:dyDescent="0.2">
      <c r="A87" s="19" t="s">
        <v>40</v>
      </c>
      <c r="B87" s="40">
        <v>43483</v>
      </c>
      <c r="C87" s="40">
        <v>43487</v>
      </c>
      <c r="D87" s="20" t="s">
        <v>28</v>
      </c>
      <c r="E87" s="29">
        <v>0.5</v>
      </c>
      <c r="F87" s="30">
        <v>170</v>
      </c>
      <c r="G87" s="13"/>
      <c r="H87" s="13"/>
      <c r="I87" s="13"/>
      <c r="J87" s="13">
        <f>E87*F87</f>
        <v>85</v>
      </c>
      <c r="K87" s="13"/>
      <c r="L87" s="13"/>
      <c r="M87" s="13"/>
      <c r="N87" s="13"/>
      <c r="O87" s="13"/>
      <c r="P87" s="13">
        <f>SUM(G87:O87)</f>
        <v>85</v>
      </c>
    </row>
    <row r="88" spans="1:16" hidden="1" x14ac:dyDescent="0.2">
      <c r="A88" s="19" t="s">
        <v>40</v>
      </c>
      <c r="B88" s="40">
        <v>43483</v>
      </c>
      <c r="C88" s="40">
        <v>43487</v>
      </c>
      <c r="D88" s="20" t="s">
        <v>28</v>
      </c>
      <c r="E88" s="29">
        <v>0.5</v>
      </c>
      <c r="F88" s="30">
        <v>110</v>
      </c>
      <c r="G88" s="13"/>
      <c r="H88" s="13"/>
      <c r="I88" s="13"/>
      <c r="J88" s="13">
        <f>E88*F88</f>
        <v>55</v>
      </c>
      <c r="K88" s="13"/>
      <c r="L88" s="13"/>
      <c r="M88" s="13"/>
      <c r="N88" s="13"/>
      <c r="O88" s="13"/>
      <c r="P88" s="13">
        <f>SUM(G88:O88)</f>
        <v>55</v>
      </c>
    </row>
    <row r="89" spans="1:16" hidden="1" x14ac:dyDescent="0.2">
      <c r="A89" s="19"/>
      <c r="B89" s="40"/>
      <c r="C89" s="40"/>
      <c r="G89" s="14"/>
      <c r="H89" s="14"/>
      <c r="I89" s="14"/>
      <c r="J89" s="14"/>
      <c r="K89" s="14"/>
      <c r="L89" s="14"/>
      <c r="M89" s="14"/>
      <c r="N89" s="14"/>
      <c r="O89" s="17"/>
      <c r="P89" s="17"/>
    </row>
    <row r="90" spans="1:16" hidden="1" x14ac:dyDescent="0.2">
      <c r="A90" s="16"/>
      <c r="B90" s="24"/>
      <c r="C90" s="24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idden="1" x14ac:dyDescent="0.2">
      <c r="A91" s="12" t="str">
        <f>"Total "&amp;A83</f>
        <v>Total January 2019</v>
      </c>
      <c r="B91" s="25"/>
      <c r="C91" s="25"/>
      <c r="G91" s="14">
        <f t="shared" ref="G91:P91" si="16">SUM(G84:G89)</f>
        <v>0</v>
      </c>
      <c r="H91" s="14">
        <f t="shared" si="16"/>
        <v>0</v>
      </c>
      <c r="I91" s="14">
        <f t="shared" si="16"/>
        <v>4342.45</v>
      </c>
      <c r="J91" s="14">
        <f t="shared" si="16"/>
        <v>400</v>
      </c>
      <c r="K91" s="14">
        <f t="shared" si="16"/>
        <v>0</v>
      </c>
      <c r="L91" s="14">
        <f t="shared" si="16"/>
        <v>0</v>
      </c>
      <c r="M91" s="14">
        <f t="shared" si="16"/>
        <v>0</v>
      </c>
      <c r="N91" s="14">
        <f t="shared" si="16"/>
        <v>0</v>
      </c>
      <c r="O91" s="14">
        <f t="shared" si="16"/>
        <v>0</v>
      </c>
      <c r="P91" s="14">
        <f t="shared" si="16"/>
        <v>4742.45</v>
      </c>
    </row>
    <row r="92" spans="1:16" ht="13.5" hidden="1" thickBot="1" x14ac:dyDescent="0.25">
      <c r="A92" s="1" t="s">
        <v>13</v>
      </c>
      <c r="B92" s="26"/>
      <c r="C92" s="26"/>
      <c r="G92" s="15" t="e">
        <f t="shared" ref="G92:P92" si="17">G81+G91</f>
        <v>#REF!</v>
      </c>
      <c r="H92" s="15" t="e">
        <f t="shared" si="17"/>
        <v>#REF!</v>
      </c>
      <c r="I92" s="15" t="e">
        <f t="shared" si="17"/>
        <v>#REF!</v>
      </c>
      <c r="J92" s="15" t="e">
        <f t="shared" si="17"/>
        <v>#REF!</v>
      </c>
      <c r="K92" s="15" t="e">
        <f t="shared" si="17"/>
        <v>#REF!</v>
      </c>
      <c r="L92" s="15" t="e">
        <f t="shared" si="17"/>
        <v>#REF!</v>
      </c>
      <c r="M92" s="15" t="e">
        <f t="shared" si="17"/>
        <v>#REF!</v>
      </c>
      <c r="N92" s="15" t="e">
        <f t="shared" si="17"/>
        <v>#REF!</v>
      </c>
      <c r="O92" s="15" t="e">
        <f t="shared" si="17"/>
        <v>#REF!</v>
      </c>
      <c r="P92" s="15" t="e">
        <f t="shared" si="17"/>
        <v>#REF!</v>
      </c>
    </row>
    <row r="93" spans="1:16" ht="13.5" hidden="1" thickTop="1" x14ac:dyDescent="0.2"/>
    <row r="94" spans="1:16" hidden="1" x14ac:dyDescent="0.2"/>
    <row r="97" spans="7:7" x14ac:dyDescent="0.2">
      <c r="G97" s="13"/>
    </row>
    <row r="98" spans="7:7" x14ac:dyDescent="0.2">
      <c r="G98" s="13"/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56" fitToHeight="0" orientation="landscape" r:id="rId1"/>
  <headerFooter>
    <oddHeader xml:space="preserve">&amp;R&amp;"Times New Roman,Bold"KyPSC Case No. 2019-00271
STAFF-DR-01-014 6th SUPP Attachment 1
Page &amp;P of &amp;N
</oddHeader>
  </headerFooter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FA6F5E-CED2-4855-A7B5-5E0EDCD63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Case Exp. Analysis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A</dc:title>
  <dc:subject/>
  <dc:creator>t10555</dc:creator>
  <cp:lastModifiedBy>Minna Sunderman</cp:lastModifiedBy>
  <cp:lastPrinted>2020-03-11T18:01:50Z</cp:lastPrinted>
  <dcterms:created xsi:type="dcterms:W3CDTF">2002-05-09T15:21:11Z</dcterms:created>
  <dcterms:modified xsi:type="dcterms:W3CDTF">2020-03-11T18:10:15Z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