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aborate.duke-energy.com/sites/2019KYElectricRateCase/2019  KY Electric Rate Case/Discovery/STAFF 1st Set Data Request/"/>
    </mc:Choice>
  </mc:AlternateContent>
  <bookViews>
    <workbookView xWindow="0" yWindow="0" windowWidth="28800" windowHeight="12795"/>
  </bookViews>
  <sheets>
    <sheet name="Jan_18" sheetId="1" r:id="rId1"/>
    <sheet name="Feb_18" sheetId="2" r:id="rId2"/>
    <sheet name="Mar_18" sheetId="3" r:id="rId3"/>
    <sheet name="Apr_18" sheetId="4" r:id="rId4"/>
    <sheet name="May_18" sheetId="5" r:id="rId5"/>
    <sheet name="Jun_18" sheetId="6" r:id="rId6"/>
    <sheet name="Jul_18" sheetId="7" r:id="rId7"/>
    <sheet name="Aug_18" sheetId="8" r:id="rId8"/>
    <sheet name="Sept_18" sheetId="9" r:id="rId9"/>
    <sheet name="Oct_18" sheetId="10" r:id="rId10"/>
    <sheet name="Nov_18" sheetId="11" r:id="rId11"/>
    <sheet name="Dec_18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2" l="1"/>
  <c r="B31" i="12"/>
  <c r="D22" i="12" s="1"/>
  <c r="H19" i="12" l="1"/>
  <c r="D25" i="12"/>
  <c r="H25" i="12" l="1"/>
  <c r="J25" i="12" s="1"/>
  <c r="H28" i="12"/>
  <c r="H22" i="12"/>
  <c r="J22" i="12" s="1"/>
  <c r="D28" i="12"/>
  <c r="J19" i="12"/>
  <c r="J28" i="12" l="1"/>
  <c r="J33" i="12" s="1"/>
  <c r="L33" i="12" s="1"/>
  <c r="L22" i="12" l="1"/>
  <c r="N22" i="12" s="1"/>
  <c r="N28" i="12" s="1"/>
  <c r="L28" i="12" l="1"/>
  <c r="F28" i="11" l="1"/>
  <c r="B31" i="11"/>
  <c r="D25" i="11" s="1"/>
  <c r="D22" i="11" l="1"/>
  <c r="D28" i="11" s="1"/>
  <c r="H19" i="11"/>
  <c r="H25" i="11" l="1"/>
  <c r="J25" i="11" s="1"/>
  <c r="H22" i="11"/>
  <c r="J22" i="11" s="1"/>
  <c r="H28" i="11"/>
  <c r="J28" i="11" s="1"/>
  <c r="J19" i="11"/>
  <c r="J33" i="11" l="1"/>
  <c r="L33" i="11" s="1"/>
  <c r="L22" i="11" s="1"/>
  <c r="N22" i="11" s="1"/>
  <c r="N28" i="11" s="1"/>
  <c r="L28" i="11" l="1"/>
  <c r="B31" i="10" l="1"/>
  <c r="D22" i="10" s="1"/>
  <c r="F28" i="10"/>
  <c r="H19" i="10" l="1"/>
  <c r="J19" i="10" s="1"/>
  <c r="D25" i="10"/>
  <c r="D28" i="10" s="1"/>
  <c r="H28" i="10" l="1"/>
  <c r="J28" i="10" s="1"/>
  <c r="H25" i="10"/>
  <c r="J25" i="10" s="1"/>
  <c r="H22" i="10"/>
  <c r="J22" i="10" s="1"/>
  <c r="J33" i="10" l="1"/>
  <c r="L33" i="10" s="1"/>
  <c r="L22" i="10" s="1"/>
  <c r="N22" i="10" s="1"/>
  <c r="N28" i="10" s="1"/>
  <c r="L28" i="10" l="1"/>
  <c r="B31" i="9" l="1"/>
  <c r="D22" i="9" s="1"/>
  <c r="F28" i="9"/>
  <c r="H19" i="9" l="1"/>
  <c r="J19" i="9" s="1"/>
  <c r="D25" i="9"/>
  <c r="D28" i="9" s="1"/>
  <c r="H25" i="9" l="1"/>
  <c r="J25" i="9" s="1"/>
  <c r="H22" i="9"/>
  <c r="J22" i="9" s="1"/>
  <c r="H28" i="9"/>
  <c r="J28" i="9" s="1"/>
  <c r="J33" i="9" l="1"/>
  <c r="L33" i="9" s="1"/>
  <c r="L22" i="9" s="1"/>
  <c r="N22" i="9" s="1"/>
  <c r="N28" i="9" s="1"/>
  <c r="L28" i="9" l="1"/>
  <c r="B31" i="8" l="1"/>
  <c r="D22" i="8" s="1"/>
  <c r="F28" i="8"/>
  <c r="H19" i="8" l="1"/>
  <c r="J19" i="8" s="1"/>
  <c r="D25" i="8"/>
  <c r="D28" i="8" s="1"/>
  <c r="H28" i="8" l="1"/>
  <c r="J28" i="8" s="1"/>
  <c r="H25" i="8"/>
  <c r="J25" i="8" s="1"/>
  <c r="H22" i="8"/>
  <c r="J22" i="8" s="1"/>
  <c r="J33" i="8" l="1"/>
  <c r="L33" i="8" s="1"/>
  <c r="L22" i="8" s="1"/>
  <c r="N22" i="8" s="1"/>
  <c r="N28" i="8" s="1"/>
  <c r="L28" i="8" l="1"/>
  <c r="B31" i="7" l="1"/>
  <c r="D22" i="7" s="1"/>
  <c r="F28" i="7"/>
  <c r="H19" i="7" l="1"/>
  <c r="J19" i="7" s="1"/>
  <c r="D25" i="7"/>
  <c r="D28" i="7" s="1"/>
  <c r="H25" i="7" l="1"/>
  <c r="J25" i="7" s="1"/>
  <c r="H28" i="7"/>
  <c r="J28" i="7" s="1"/>
  <c r="H22" i="7"/>
  <c r="J22" i="7" s="1"/>
  <c r="J33" i="7" l="1"/>
  <c r="L33" i="7" s="1"/>
  <c r="L22" i="7" s="1"/>
  <c r="N22" i="7" s="1"/>
  <c r="N28" i="7" s="1"/>
  <c r="L28" i="7" l="1"/>
  <c r="B31" i="6" l="1"/>
  <c r="D22" i="6" s="1"/>
  <c r="F28" i="6"/>
  <c r="H19" i="6"/>
  <c r="H25" i="6" l="1"/>
  <c r="H28" i="6"/>
  <c r="H22" i="6"/>
  <c r="J22" i="6" s="1"/>
  <c r="D25" i="6"/>
  <c r="J25" i="6" s="1"/>
  <c r="J19" i="6"/>
  <c r="D28" i="6" l="1"/>
  <c r="J28" i="6" s="1"/>
  <c r="J33" i="6" s="1"/>
  <c r="L33" i="6" s="1"/>
  <c r="L22" i="6" l="1"/>
  <c r="N22" i="6" s="1"/>
  <c r="N28" i="6" s="1"/>
  <c r="L28" i="6" l="1"/>
  <c r="B31" i="5" l="1"/>
  <c r="D25" i="5" s="1"/>
  <c r="F28" i="5"/>
  <c r="D22" i="5" l="1"/>
  <c r="D28" i="5" s="1"/>
  <c r="H19" i="5"/>
  <c r="J19" i="5" s="1"/>
  <c r="H25" i="5" l="1"/>
  <c r="J25" i="5" s="1"/>
  <c r="H28" i="5"/>
  <c r="J28" i="5" s="1"/>
  <c r="H22" i="5"/>
  <c r="J22" i="5" s="1"/>
  <c r="J33" i="5" l="1"/>
  <c r="L33" i="5" s="1"/>
  <c r="L22" i="5" s="1"/>
  <c r="N22" i="5" s="1"/>
  <c r="N28" i="5" s="1"/>
  <c r="L28" i="5" l="1"/>
  <c r="B31" i="4" l="1"/>
  <c r="D22" i="4" s="1"/>
  <c r="F28" i="4"/>
  <c r="H19" i="4" l="1"/>
  <c r="J19" i="4" s="1"/>
  <c r="D25" i="4"/>
  <c r="D28" i="4" s="1"/>
  <c r="H25" i="4" l="1"/>
  <c r="J25" i="4" s="1"/>
  <c r="H22" i="4"/>
  <c r="J22" i="4" s="1"/>
  <c r="H28" i="4"/>
  <c r="J28" i="4" s="1"/>
  <c r="J33" i="4" l="1"/>
  <c r="L33" i="4" s="1"/>
  <c r="L22" i="4" s="1"/>
  <c r="N22" i="4" s="1"/>
  <c r="N28" i="4" s="1"/>
  <c r="L28" i="4" l="1"/>
  <c r="B31" i="3" l="1"/>
  <c r="D22" i="3" s="1"/>
  <c r="F28" i="3"/>
  <c r="H19" i="3" l="1"/>
  <c r="J19" i="3" s="1"/>
  <c r="D25" i="3"/>
  <c r="D28" i="3" s="1"/>
  <c r="H25" i="3" l="1"/>
  <c r="J25" i="3" s="1"/>
  <c r="H28" i="3"/>
  <c r="J28" i="3" s="1"/>
  <c r="H22" i="3"/>
  <c r="J22" i="3" s="1"/>
  <c r="J33" i="3" l="1"/>
  <c r="L33" i="3" s="1"/>
  <c r="L22" i="3" s="1"/>
  <c r="N22" i="3" s="1"/>
  <c r="N28" i="3" s="1"/>
  <c r="L28" i="3" l="1"/>
  <c r="B31" i="2" l="1"/>
  <c r="D22" i="2" s="1"/>
  <c r="F28" i="2"/>
  <c r="H19" i="2" l="1"/>
  <c r="J19" i="2" s="1"/>
  <c r="D25" i="2"/>
  <c r="D28" i="2" s="1"/>
  <c r="H25" i="2" l="1"/>
  <c r="J25" i="2" s="1"/>
  <c r="H22" i="2"/>
  <c r="J22" i="2" s="1"/>
  <c r="H28" i="2"/>
  <c r="J28" i="2" s="1"/>
  <c r="J33" i="2" l="1"/>
  <c r="L33" i="2" s="1"/>
  <c r="L22" i="2" s="1"/>
  <c r="N22" i="2" s="1"/>
  <c r="N28" i="2" s="1"/>
  <c r="L28" i="2" l="1"/>
  <c r="B31" i="1" l="1"/>
  <c r="D22" i="1" s="1"/>
  <c r="F28" i="1"/>
  <c r="H19" i="1" l="1"/>
  <c r="J19" i="1" s="1"/>
  <c r="D25" i="1"/>
  <c r="D28" i="1" s="1"/>
  <c r="H25" i="1" l="1"/>
  <c r="J25" i="1" s="1"/>
  <c r="H28" i="1"/>
  <c r="J28" i="1" s="1"/>
  <c r="H22" i="1"/>
  <c r="J22" i="1" s="1"/>
  <c r="J33" i="1" l="1"/>
  <c r="L33" i="1" s="1"/>
  <c r="L22" i="1" s="1"/>
  <c r="N22" i="1" s="1"/>
  <c r="N28" i="1" s="1"/>
  <c r="L28" i="1" l="1"/>
</calcChain>
</file>

<file path=xl/sharedStrings.xml><?xml version="1.0" encoding="utf-8"?>
<sst xmlns="http://schemas.openxmlformats.org/spreadsheetml/2006/main" count="696" uniqueCount="63">
  <si>
    <t>DEK-Electric</t>
  </si>
  <si>
    <t>Computation of AFUDC Rate</t>
  </si>
  <si>
    <t>By Order No. 561 Method</t>
  </si>
  <si>
    <t>WEIGHTED</t>
  </si>
  <si>
    <t xml:space="preserve"> RATE TO BE USED</t>
  </si>
  <si>
    <t>COST RATES</t>
  </si>
  <si>
    <t>GROSS</t>
  </si>
  <si>
    <t>CAPITALIZATION</t>
  </si>
  <si>
    <t>COST</t>
  </si>
  <si>
    <t>FOR GROSS</t>
  </si>
  <si>
    <t>AMOUNT</t>
  </si>
  <si>
    <t>RATIO</t>
  </si>
  <si>
    <t>RATES</t>
  </si>
  <si>
    <t>S/W</t>
  </si>
  <si>
    <t>AFUDC RATE</t>
  </si>
  <si>
    <t>%</t>
  </si>
  <si>
    <t>(1)</t>
  </si>
  <si>
    <t>(2)</t>
  </si>
  <si>
    <t>(3)</t>
  </si>
  <si>
    <t xml:space="preserve">            </t>
  </si>
  <si>
    <t>(4)</t>
  </si>
  <si>
    <t>(5)</t>
  </si>
  <si>
    <t>Short-Term Debt(S)</t>
  </si>
  <si>
    <t>From (1)</t>
  </si>
  <si>
    <t>x</t>
  </si>
  <si>
    <t>=</t>
  </si>
  <si>
    <t xml:space="preserve"> </t>
  </si>
  <si>
    <t>Long-Term Debt</t>
  </si>
  <si>
    <t>From C-1</t>
  </si>
  <si>
    <t>Preferred Stock</t>
  </si>
  <si>
    <t xml:space="preserve">Common Equity </t>
  </si>
  <si>
    <t>From C-3</t>
  </si>
  <si>
    <t xml:space="preserve">Total </t>
  </si>
  <si>
    <t xml:space="preserve">   Capitalization</t>
  </si>
  <si>
    <t xml:space="preserve">AFUDC Rates </t>
  </si>
  <si>
    <t>CWIP (W)</t>
  </si>
  <si>
    <t>From C-2</t>
  </si>
  <si>
    <t>For the Month of January 2018</t>
  </si>
  <si>
    <t>For the Month of February 2018</t>
  </si>
  <si>
    <t>For the Month of March 2018</t>
  </si>
  <si>
    <t>For the Month of April 2018</t>
  </si>
  <si>
    <t>For the Month of May 2018</t>
  </si>
  <si>
    <t>For the Month of June 2018</t>
  </si>
  <si>
    <t>For the Month of July 2018</t>
  </si>
  <si>
    <t>For the Month of August 2018</t>
  </si>
  <si>
    <t>For the Month of September 2018</t>
  </si>
  <si>
    <t>For the Month of October 2018</t>
  </si>
  <si>
    <t>For the Month of November 2018</t>
  </si>
  <si>
    <t>For the Month of December 2018</t>
  </si>
  <si>
    <t>KyPSC Case No. 2019-00271</t>
  </si>
  <si>
    <t>Page 1 of 12</t>
  </si>
  <si>
    <t>Page 2 of 12</t>
  </si>
  <si>
    <t>Page 3 of 12</t>
  </si>
  <si>
    <t>Page 4 of 12</t>
  </si>
  <si>
    <t>Page 5 of 12</t>
  </si>
  <si>
    <t>Page 6 of 12</t>
  </si>
  <si>
    <t>Page 7 of 12</t>
  </si>
  <si>
    <t>Page 8 of 12</t>
  </si>
  <si>
    <t>Page 9 of 12</t>
  </si>
  <si>
    <t>Page 10 of 12</t>
  </si>
  <si>
    <t>Page 11 of 12</t>
  </si>
  <si>
    <t>Page 12 of 12</t>
  </si>
  <si>
    <t>STAFF-DR-01-029 Attachment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</si>
</sst>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\ ;\(&quot;$&quot;#,##0\)"/>
    <numFmt numFmtId="165" formatCode="0.0000%"/>
    <numFmt numFmtId="166" formatCode="0.000"/>
    <numFmt numFmtId="167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2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2" fontId="3" fillId="0" borderId="0" xfId="2" applyNumberFormat="1" applyFont="1"/>
    <xf numFmtId="2" fontId="4" fillId="0" borderId="0" xfId="2" applyNumberFormat="1" applyFont="1"/>
    <xf numFmtId="10" fontId="4" fillId="0" borderId="0" xfId="2" applyNumberFormat="1" applyFont="1"/>
    <xf numFmtId="164" fontId="4" fillId="0" borderId="0" xfId="2" applyNumberFormat="1" applyFont="1"/>
    <xf numFmtId="2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2" fontId="4" fillId="0" borderId="2" xfId="2" applyNumberFormat="1" applyFont="1" applyBorder="1" applyAlignment="1">
      <alignment horizontal="center"/>
    </xf>
    <xf numFmtId="2" fontId="4" fillId="0" borderId="2" xfId="2" applyNumberFormat="1" applyFont="1" applyBorder="1"/>
    <xf numFmtId="165" fontId="4" fillId="0" borderId="0" xfId="2" applyNumberFormat="1" applyFont="1"/>
    <xf numFmtId="2" fontId="5" fillId="0" borderId="0" xfId="2" applyNumberFormat="1" applyFont="1"/>
    <xf numFmtId="3" fontId="4" fillId="0" borderId="0" xfId="1" applyNumberFormat="1" applyFont="1" applyProtection="1">
      <protection locked="0"/>
    </xf>
    <xf numFmtId="166" fontId="4" fillId="0" borderId="0" xfId="2" applyNumberFormat="1" applyFont="1" applyProtection="1">
      <protection locked="0"/>
    </xf>
    <xf numFmtId="167" fontId="4" fillId="0" borderId="0" xfId="2" applyNumberFormat="1" applyFont="1"/>
    <xf numFmtId="3" fontId="4" fillId="0" borderId="0" xfId="1" applyNumberFormat="1" applyFont="1"/>
    <xf numFmtId="166" fontId="4" fillId="0" borderId="0" xfId="2" applyNumberFormat="1" applyFont="1"/>
    <xf numFmtId="3" fontId="4" fillId="0" borderId="2" xfId="1" applyNumberFormat="1" applyFont="1" applyBorder="1"/>
    <xf numFmtId="10" fontId="4" fillId="0" borderId="2" xfId="2" applyNumberFormat="1" applyFont="1" applyBorder="1"/>
    <xf numFmtId="167" fontId="4" fillId="0" borderId="2" xfId="2" applyNumberFormat="1" applyFont="1" applyBorder="1"/>
    <xf numFmtId="3" fontId="4" fillId="0" borderId="3" xfId="1" applyNumberFormat="1" applyFont="1" applyBorder="1"/>
    <xf numFmtId="2" fontId="4" fillId="0" borderId="3" xfId="2" applyNumberFormat="1" applyFont="1" applyBorder="1"/>
    <xf numFmtId="0" fontId="4" fillId="0" borderId="0" xfId="2" applyNumberFormat="1" applyFont="1"/>
    <xf numFmtId="3" fontId="4" fillId="0" borderId="4" xfId="1" applyNumberFormat="1" applyFont="1" applyBorder="1"/>
    <xf numFmtId="164" fontId="4" fillId="0" borderId="3" xfId="2" applyNumberFormat="1" applyFont="1" applyBorder="1"/>
    <xf numFmtId="164" fontId="4" fillId="0" borderId="0" xfId="2" applyNumberFormat="1" applyFont="1" applyBorder="1"/>
    <xf numFmtId="0" fontId="6" fillId="0" borderId="0" xfId="0" applyFont="1" applyAlignment="1">
      <alignment horizontal="right" vertical="center"/>
    </xf>
    <xf numFmtId="2" fontId="4" fillId="0" borderId="1" xfId="2" applyNumberFormat="1" applyFont="1" applyBorder="1" applyAlignment="1">
      <alignment horizontal="center"/>
    </xf>
    <xf numFmtId="2" fontId="3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1-Jan\0118_MW%20AFUDC%20Input%20sheetv3_updated%20with%20Piedmont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10-October\1018_MW%20AFUDC%20Input%20sheet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11-November\1118_MW%20AFUDC%20Input%20Sheet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12-December\1218_MW%20AFUDC%20Input%20She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2-Feb\0218_MW%20AFUDC%20Input%20sheetv3%20-updated%20for%20piedmon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3-March\0318_MW%20AFUDC%20Input%20sheet%20V3%20updated%20for%20PNG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4-April\0418_MW%20AFUDC%20Input%20sheet%20v2%20updated%20for%20DEGS%20and%20PNG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05-May\0518_MW%20AFUDC%20Input%20sheet%20v2%20_updated%20for%20DEGS%20and%20PNG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06-June\0618_MW%20AFUDC%20Input%20sheet%20v2%20updated%20for%20DEG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07-July\0718_MW%20AFUDC%20Input%20sheetv2_Updated%20for%20DEGs,%20DEP,%20DEC,%20PN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08-August\0818_MW%20AFUDC%20Input%20sheetxv2%20updated%20DEGS,%20PNG,%20PIONEER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1\asset\Asset\2%20-%20Reporting\Reporting\AFUDC\AFUDC%20RATE\MW\2018\09-September\0918_MW%20AFUDC%20Input%20sheet%20v2_Updated%20for%20DEGS%20and%20P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O"/>
      <sheetName val="DEI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January 2018</v>
          </cell>
        </row>
        <row r="27">
          <cell r="H27">
            <v>9.25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I"/>
      <sheetName val="DEO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October 2018</v>
          </cell>
        </row>
        <row r="27">
          <cell r="H27">
            <v>9.7249999999999996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I"/>
      <sheetName val="DEO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1">
          <cell r="A1" t="str">
            <v>For the Month of November 2018</v>
          </cell>
        </row>
        <row r="26">
          <cell r="H26">
            <v>9.7249999999999996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I"/>
      <sheetName val="DEO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1">
          <cell r="A1" t="str">
            <v>For the Month of December 2018</v>
          </cell>
        </row>
        <row r="26">
          <cell r="H26">
            <v>9.7249999999999996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O"/>
      <sheetName val="DEI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February 2018</v>
          </cell>
        </row>
        <row r="27">
          <cell r="H27">
            <v>9.25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O"/>
      <sheetName val="DEI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March 2018</v>
          </cell>
        </row>
        <row r="27">
          <cell r="H27">
            <v>9.25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O"/>
      <sheetName val="DEI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April 2018</v>
          </cell>
        </row>
        <row r="27">
          <cell r="H27">
            <v>9.25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I"/>
      <sheetName val="DEO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May 2018</v>
          </cell>
        </row>
        <row r="27">
          <cell r="H27">
            <v>9.7249999999999996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I"/>
      <sheetName val="DEO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June 2018</v>
          </cell>
        </row>
        <row r="27">
          <cell r="H27">
            <v>9.7249999999999996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I"/>
      <sheetName val="DEO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July 2018</v>
          </cell>
        </row>
        <row r="27">
          <cell r="H27">
            <v>9.7249999999999996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I"/>
      <sheetName val="DEO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August 2018</v>
          </cell>
        </row>
        <row r="27">
          <cell r="H27">
            <v>9.7249999999999996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UDC Rates Letter"/>
      <sheetName val="Midwest Input Sheet"/>
      <sheetName val="DEO- Elec Prod"/>
      <sheetName val="DEI"/>
      <sheetName val="DEO"/>
      <sheetName val="DEK"/>
      <sheetName val="Pioneer"/>
      <sheetName val="DEO Elec AFUDC trend"/>
      <sheetName val="DEO Gas AFUDC trend"/>
      <sheetName val="DEK Elec AFUDC trend"/>
      <sheetName val="DEK Gas AFUDC trend"/>
      <sheetName val="DEI AFUDC trend"/>
      <sheetName val="0107 CUBE"/>
    </sheetNames>
    <sheetDataSet>
      <sheetData sheetId="0" refreshError="1"/>
      <sheetData sheetId="1">
        <row r="2">
          <cell r="A2" t="str">
            <v>For the Month of September 2018</v>
          </cell>
        </row>
        <row r="27">
          <cell r="H27">
            <v>9.7249999999999996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100" workbookViewId="0">
      <selection activeCell="L1" sqref="L1"/>
    </sheetView>
  </sheetViews>
  <sheetFormatPr defaultRowHeight="12.75" x14ac:dyDescent="0.2"/>
  <cols>
    <col min="1" max="1" width="18.85546875" style="2" customWidth="1"/>
    <col min="2" max="2" width="11.85546875" style="2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9.140625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50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37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0</v>
      </c>
      <c r="F19" s="12">
        <v>0</v>
      </c>
      <c r="G19" s="2" t="s">
        <v>24</v>
      </c>
      <c r="H19" s="3">
        <f>+MIN(1,ROUND(B19/B$36,4))</f>
        <v>0</v>
      </c>
      <c r="I19" s="2" t="s">
        <v>25</v>
      </c>
      <c r="J19" s="13">
        <f>ROUND((F19*H19/100),5)</f>
        <v>0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451180671</v>
      </c>
      <c r="D22" s="3">
        <f>ROUND((B22/B31),4)</f>
        <v>0.46870000000000001</v>
      </c>
      <c r="E22" s="2" t="s">
        <v>24</v>
      </c>
      <c r="F22" s="15">
        <v>4.0945999999999998</v>
      </c>
      <c r="G22" s="2" t="s">
        <v>24</v>
      </c>
      <c r="H22" s="3">
        <f>SUM(1-$H$19)</f>
        <v>1</v>
      </c>
      <c r="I22" s="2" t="s">
        <v>25</v>
      </c>
      <c r="J22" s="13">
        <f>ROUND((D22*F22*H22/100),5)</f>
        <v>1.9189999999999999E-2</v>
      </c>
      <c r="L22" s="2">
        <f>ROUND(MIN(L33,(J19+J22)*100),2)</f>
        <v>1.92</v>
      </c>
      <c r="N22" s="2">
        <f>ROUND((L22/L33*100),2)</f>
        <v>28.11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1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511414429</v>
      </c>
      <c r="D28" s="3">
        <f>D31-D22-D25</f>
        <v>0.53129999999999999</v>
      </c>
      <c r="E28" s="2" t="s">
        <v>24</v>
      </c>
      <c r="F28" s="2">
        <f>'[1]Midwest Input Sheet'!H27</f>
        <v>9.25</v>
      </c>
      <c r="G28" s="2" t="s">
        <v>24</v>
      </c>
      <c r="H28" s="3">
        <f>SUM(1-$H$19)</f>
        <v>1</v>
      </c>
      <c r="I28" s="2" t="s">
        <v>25</v>
      </c>
      <c r="J28" s="13">
        <f>ROUND((D28*F28*H28/100),5)</f>
        <v>4.9149999999999999E-2</v>
      </c>
      <c r="L28" s="2">
        <f>SUM(L33-L22)</f>
        <v>4.91</v>
      </c>
      <c r="N28" s="2">
        <f>SUM(N33-N22)</f>
        <v>71.89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962595100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6.8339999999999998E-2</v>
      </c>
      <c r="L33" s="2">
        <f>TRUNC(J33,4)*100</f>
        <v>6.83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122176858.155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2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L1" sqref="L1"/>
    </sheetView>
  </sheetViews>
  <sheetFormatPr defaultColWidth="8" defaultRowHeight="12.75" x14ac:dyDescent="0.2"/>
  <cols>
    <col min="1" max="1" width="18.85546875" style="2" customWidth="1"/>
    <col min="2" max="2" width="14.140625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8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59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46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84771000</v>
      </c>
      <c r="F19" s="12">
        <v>2.1459999999999999</v>
      </c>
      <c r="G19" s="2" t="s">
        <v>24</v>
      </c>
      <c r="H19" s="3">
        <f>+MIN(1,ROUND(B19/B$36,4))</f>
        <v>0.86370000000000002</v>
      </c>
      <c r="I19" s="2" t="s">
        <v>25</v>
      </c>
      <c r="J19" s="13">
        <f>ROUND((F19*H19/100),5)</f>
        <v>1.8540000000000001E-2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450493941</v>
      </c>
      <c r="D22" s="3">
        <f>ROUND((B22/B31),4)</f>
        <v>0.43369999999999997</v>
      </c>
      <c r="E22" s="2" t="s">
        <v>24</v>
      </c>
      <c r="F22" s="15">
        <v>4.2602000000000002</v>
      </c>
      <c r="G22" s="2" t="s">
        <v>24</v>
      </c>
      <c r="H22" s="3">
        <f>SUM(1-$H$19)</f>
        <v>0.13629999999999998</v>
      </c>
      <c r="I22" s="2" t="s">
        <v>25</v>
      </c>
      <c r="J22" s="13">
        <f>ROUND((D22*F22*H22/100),5)</f>
        <v>2.5200000000000001E-3</v>
      </c>
      <c r="L22" s="2">
        <f>ROUND(MIN(L33,(J19+J22)*100),2)</f>
        <v>2.11</v>
      </c>
      <c r="N22" s="2">
        <f>ROUND((L22/L33*100),2)</f>
        <v>74.040000000000006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0.13629999999999998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588296045</v>
      </c>
      <c r="D28" s="3">
        <f>D31-D22-D25</f>
        <v>0.56630000000000003</v>
      </c>
      <c r="E28" s="2" t="s">
        <v>24</v>
      </c>
      <c r="F28" s="2">
        <f>'[10]Midwest Input Sheet'!H27</f>
        <v>9.7249999999999996</v>
      </c>
      <c r="G28" s="2" t="s">
        <v>24</v>
      </c>
      <c r="H28" s="3">
        <f>SUM(1-$H$19)</f>
        <v>0.13629999999999998</v>
      </c>
      <c r="I28" s="2" t="s">
        <v>25</v>
      </c>
      <c r="J28" s="13">
        <f>ROUND((D28*F28*H28/100),5)</f>
        <v>7.5100000000000002E-3</v>
      </c>
      <c r="L28" s="2">
        <f>SUM(L33-L22)</f>
        <v>0.74000000000000021</v>
      </c>
      <c r="N28" s="2">
        <f>SUM(N33-N22)</f>
        <v>25.959999999999994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1038789986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2.8570000000000002E-2</v>
      </c>
      <c r="L33" s="2">
        <f>TRUNC(J33,4)*100</f>
        <v>2.85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98143365.784999996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activeCell="L1" sqref="L1"/>
    </sheetView>
  </sheetViews>
  <sheetFormatPr defaultColWidth="8" defaultRowHeight="12.75" x14ac:dyDescent="0.2"/>
  <cols>
    <col min="1" max="1" width="18.85546875" style="2" customWidth="1"/>
    <col min="2" max="2" width="15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8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60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47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B18" s="14"/>
      <c r="H18" s="9"/>
    </row>
    <row r="19" spans="1:14" x14ac:dyDescent="0.2">
      <c r="A19" s="10" t="s">
        <v>23</v>
      </c>
      <c r="B19" s="11">
        <v>47048000</v>
      </c>
      <c r="F19" s="12">
        <v>2.3479999999999999</v>
      </c>
      <c r="G19" s="2" t="s">
        <v>24</v>
      </c>
      <c r="H19" s="3">
        <f>+MIN(1,ROUND(B19/B$36,4))</f>
        <v>0.42720000000000002</v>
      </c>
      <c r="I19" s="2" t="s">
        <v>25</v>
      </c>
      <c r="J19" s="13">
        <f>ROUND((F19*H19/100),5)</f>
        <v>1.0030000000000001E-2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515483772</v>
      </c>
      <c r="D22" s="3">
        <f>ROUND((B22/B31),4)</f>
        <v>0.46600000000000003</v>
      </c>
      <c r="E22" s="2" t="s">
        <v>24</v>
      </c>
      <c r="F22" s="15">
        <v>4.2728999999999999</v>
      </c>
      <c r="G22" s="2" t="s">
        <v>24</v>
      </c>
      <c r="H22" s="3">
        <f>SUM(1-$H$19)</f>
        <v>0.57279999999999998</v>
      </c>
      <c r="I22" s="2" t="s">
        <v>25</v>
      </c>
      <c r="J22" s="13">
        <f>ROUND((D22*F22*H22/100),5)</f>
        <v>1.141E-2</v>
      </c>
      <c r="L22" s="2">
        <f>ROUND(MIN(L33,(J19+J22)*100),2)</f>
        <v>2.14</v>
      </c>
      <c r="N22" s="2">
        <f>ROUND((L22/L33*100),2)</f>
        <v>41.88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0.57279999999999998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590641813</v>
      </c>
      <c r="D28" s="3">
        <f>D31-D22-D25</f>
        <v>0.53400000000000003</v>
      </c>
      <c r="E28" s="2" t="s">
        <v>24</v>
      </c>
      <c r="F28" s="2">
        <f>'[11]Midwest Input Sheet'!H26</f>
        <v>9.7249999999999996</v>
      </c>
      <c r="G28" s="2" t="s">
        <v>24</v>
      </c>
      <c r="H28" s="3">
        <f>SUM(1-$H$19)</f>
        <v>0.57279999999999998</v>
      </c>
      <c r="I28" s="2" t="s">
        <v>25</v>
      </c>
      <c r="J28" s="13">
        <f>ROUND((D28*F28*H28/100),5)</f>
        <v>2.9749999999999999E-2</v>
      </c>
      <c r="L28" s="2">
        <f>SUM(L33-L22)</f>
        <v>2.97</v>
      </c>
      <c r="N28" s="2">
        <f>SUM(N33-N22)</f>
        <v>58.12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1106125585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5.1189999999999999E-2</v>
      </c>
      <c r="L33" s="2">
        <f>TRUNC(J33,4)*100</f>
        <v>5.1100000000000003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14"/>
      <c r="J35" s="21"/>
      <c r="N35" s="21"/>
    </row>
    <row r="36" spans="1:14" ht="13.5" thickBot="1" x14ac:dyDescent="0.25">
      <c r="A36" s="10" t="s">
        <v>36</v>
      </c>
      <c r="B36" s="22">
        <v>110129652.595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  <row r="39" spans="1:14" x14ac:dyDescent="0.2">
      <c r="N39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activeCell="L1" sqref="L1"/>
    </sheetView>
  </sheetViews>
  <sheetFormatPr defaultColWidth="8" defaultRowHeight="12.75" x14ac:dyDescent="0.2"/>
  <cols>
    <col min="1" max="1" width="18.85546875" style="2" customWidth="1"/>
    <col min="2" max="2" width="15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8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61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48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B18" s="14"/>
      <c r="H18" s="9"/>
    </row>
    <row r="19" spans="1:14" x14ac:dyDescent="0.2">
      <c r="A19" s="10" t="s">
        <v>23</v>
      </c>
      <c r="B19" s="11">
        <v>47671000</v>
      </c>
      <c r="F19" s="12">
        <v>2.3959999999999999</v>
      </c>
      <c r="G19" s="2" t="s">
        <v>24</v>
      </c>
      <c r="H19" s="3">
        <f>+MIN(1,ROUND(B19/B$36,4))</f>
        <v>0.41510000000000002</v>
      </c>
      <c r="I19" s="2" t="s">
        <v>25</v>
      </c>
      <c r="J19" s="13">
        <f>ROUND((F19*H19/100),5)</f>
        <v>9.9500000000000005E-3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515435108</v>
      </c>
      <c r="D22" s="3">
        <f>ROUND((B22/B31),4)</f>
        <v>0.46439999999999998</v>
      </c>
      <c r="E22" s="2" t="s">
        <v>24</v>
      </c>
      <c r="F22" s="15">
        <v>4.2926000000000002</v>
      </c>
      <c r="G22" s="2" t="s">
        <v>24</v>
      </c>
      <c r="H22" s="3">
        <f>SUM(1-$H$19)</f>
        <v>0.58489999999999998</v>
      </c>
      <c r="I22" s="2" t="s">
        <v>25</v>
      </c>
      <c r="J22" s="13">
        <f>ROUND((D22*F22*H22/100),5)</f>
        <v>1.166E-2</v>
      </c>
      <c r="L22" s="2">
        <f>ROUND(MIN(L33,(J19+J22)*100),2)</f>
        <v>2.16</v>
      </c>
      <c r="N22" s="2">
        <f>ROUND((L22/L33*100),2)</f>
        <v>41.54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0.58489999999999998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594426495</v>
      </c>
      <c r="D28" s="3">
        <f>D31-D22-D25</f>
        <v>0.53560000000000008</v>
      </c>
      <c r="E28" s="2" t="s">
        <v>24</v>
      </c>
      <c r="F28" s="2">
        <f>'[12]Midwest Input Sheet'!H26</f>
        <v>9.7249999999999996</v>
      </c>
      <c r="G28" s="2" t="s">
        <v>24</v>
      </c>
      <c r="H28" s="3">
        <f>SUM(1-$H$19)</f>
        <v>0.58489999999999998</v>
      </c>
      <c r="I28" s="2" t="s">
        <v>25</v>
      </c>
      <c r="J28" s="13">
        <f>ROUND((D28*F28*H28/100),5)</f>
        <v>3.0470000000000001E-2</v>
      </c>
      <c r="L28" s="2">
        <f>SUM(L33-L22)</f>
        <v>3.04</v>
      </c>
      <c r="N28" s="2">
        <f>SUM(N33-N22)</f>
        <v>58.46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1109861603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5.2080000000000001E-2</v>
      </c>
      <c r="L33" s="2">
        <f>TRUNC(J33,4)*100</f>
        <v>5.2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14"/>
      <c r="J35" s="21"/>
      <c r="N35" s="21"/>
    </row>
    <row r="36" spans="1:14" ht="13.5" thickBot="1" x14ac:dyDescent="0.25">
      <c r="A36" s="10" t="s">
        <v>36</v>
      </c>
      <c r="B36" s="22">
        <v>114855100.675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B38" s="24"/>
      <c r="N38" s="13"/>
    </row>
    <row r="39" spans="1:14" x14ac:dyDescent="0.2">
      <c r="N39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7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L1" sqref="L1"/>
    </sheetView>
  </sheetViews>
  <sheetFormatPr defaultRowHeight="12.75" x14ac:dyDescent="0.2"/>
  <cols>
    <col min="1" max="1" width="18.85546875" style="2" customWidth="1"/>
    <col min="2" max="2" width="11.85546875" style="2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9.140625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51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38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2198000</v>
      </c>
      <c r="F19" s="12">
        <v>1.7310000000000001</v>
      </c>
      <c r="G19" s="2" t="s">
        <v>24</v>
      </c>
      <c r="H19" s="3">
        <f>+MIN(1,ROUND(B19/B$36,4))</f>
        <v>1.9599999999999999E-2</v>
      </c>
      <c r="I19" s="2" t="s">
        <v>25</v>
      </c>
      <c r="J19" s="13">
        <f>ROUND((F19*H19/100),5)</f>
        <v>3.4000000000000002E-4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451140029</v>
      </c>
      <c r="D22" s="3">
        <f>ROUND((B22/B31),4)</f>
        <v>0.4652</v>
      </c>
      <c r="E22" s="2" t="s">
        <v>24</v>
      </c>
      <c r="F22" s="15">
        <v>4.1722000000000001</v>
      </c>
      <c r="G22" s="2" t="s">
        <v>24</v>
      </c>
      <c r="H22" s="3">
        <f>SUM(1-$H$19)</f>
        <v>0.98040000000000005</v>
      </c>
      <c r="I22" s="2" t="s">
        <v>25</v>
      </c>
      <c r="J22" s="13">
        <f>ROUND((D22*F22*H22/100),5)</f>
        <v>1.9029999999999998E-2</v>
      </c>
      <c r="L22" s="2">
        <f>ROUND(MIN(L33,(J19+J22)*100),2)</f>
        <v>1.94</v>
      </c>
      <c r="N22" s="2">
        <f>ROUND((L22/L33*100),2)</f>
        <v>28.61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0.98040000000000005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518629746</v>
      </c>
      <c r="D28" s="3">
        <f>D31-D22-D25</f>
        <v>0.53479999999999994</v>
      </c>
      <c r="E28" s="2" t="s">
        <v>24</v>
      </c>
      <c r="F28" s="2">
        <f>'[2]Midwest Input Sheet'!H27</f>
        <v>9.25</v>
      </c>
      <c r="G28" s="2" t="s">
        <v>24</v>
      </c>
      <c r="H28" s="3">
        <f>SUM(1-$H$19)</f>
        <v>0.98040000000000005</v>
      </c>
      <c r="I28" s="2" t="s">
        <v>25</v>
      </c>
      <c r="J28" s="13">
        <f>ROUND((D28*F28*H28/100),5)</f>
        <v>4.8500000000000001E-2</v>
      </c>
      <c r="L28" s="2">
        <f>SUM(L33-L22)</f>
        <v>4.84</v>
      </c>
      <c r="N28" s="2">
        <f>SUM(N33-N22)</f>
        <v>71.39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969769775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6.787E-2</v>
      </c>
      <c r="L33" s="2">
        <f>TRUNC(J33,4)*100</f>
        <v>6.78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111916397.745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3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L1" sqref="L1"/>
    </sheetView>
  </sheetViews>
  <sheetFormatPr defaultRowHeight="12.75" x14ac:dyDescent="0.2"/>
  <cols>
    <col min="1" max="1" width="18.85546875" style="2" customWidth="1"/>
    <col min="2" max="2" width="13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9.140625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52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39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3304000</v>
      </c>
      <c r="F19" s="12">
        <v>1.762</v>
      </c>
      <c r="G19" s="2" t="s">
        <v>24</v>
      </c>
      <c r="H19" s="3">
        <f>+MIN(1,ROUND(B19/B$36,4))</f>
        <v>2.7400000000000001E-2</v>
      </c>
      <c r="I19" s="2" t="s">
        <v>25</v>
      </c>
      <c r="J19" s="13">
        <f>ROUND((F19*H19/100),5)</f>
        <v>4.8000000000000001E-4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451052266</v>
      </c>
      <c r="D22" s="3">
        <f>ROUND((B22/B31),4)</f>
        <v>0.46350000000000002</v>
      </c>
      <c r="E22" s="2" t="s">
        <v>24</v>
      </c>
      <c r="F22" s="15">
        <v>4.1619000000000002</v>
      </c>
      <c r="G22" s="2" t="s">
        <v>24</v>
      </c>
      <c r="H22" s="3">
        <f>SUM(1-$H$19)</f>
        <v>0.97260000000000002</v>
      </c>
      <c r="I22" s="2" t="s">
        <v>25</v>
      </c>
      <c r="J22" s="13">
        <f>ROUND((D22*F22*H22/100),5)</f>
        <v>1.8759999999999999E-2</v>
      </c>
      <c r="L22" s="2">
        <f>ROUND(MIN(L33,(J19+J22)*100),2)</f>
        <v>1.92</v>
      </c>
      <c r="N22" s="2">
        <f>ROUND((L22/L33*100),2)</f>
        <v>28.44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0.97260000000000002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522194423</v>
      </c>
      <c r="D28" s="3">
        <f>D31-D22-D25</f>
        <v>0.53649999999999998</v>
      </c>
      <c r="E28" s="2" t="s">
        <v>24</v>
      </c>
      <c r="F28" s="2">
        <f>'[3]Midwest Input Sheet'!H27</f>
        <v>9.25</v>
      </c>
      <c r="G28" s="2" t="s">
        <v>24</v>
      </c>
      <c r="H28" s="3">
        <f>SUM(1-$H$19)</f>
        <v>0.97260000000000002</v>
      </c>
      <c r="I28" s="2" t="s">
        <v>25</v>
      </c>
      <c r="J28" s="13">
        <f>ROUND((D28*F28*H28/100),5)</f>
        <v>4.827E-2</v>
      </c>
      <c r="L28" s="2">
        <f>SUM(L33-L22)</f>
        <v>4.83</v>
      </c>
      <c r="N28" s="2">
        <f>SUM(N33-N22)</f>
        <v>71.56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973246689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6.7510000000000001E-2</v>
      </c>
      <c r="L33" s="2">
        <f>TRUNC(J33,4)*100</f>
        <v>6.75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120455358.16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L1" sqref="L1"/>
    </sheetView>
  </sheetViews>
  <sheetFormatPr defaultRowHeight="12.75" x14ac:dyDescent="0.2"/>
  <cols>
    <col min="1" max="1" width="18.85546875" style="2" customWidth="1"/>
    <col min="2" max="2" width="12.7109375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9.140625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53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40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8047000</v>
      </c>
      <c r="F19" s="12">
        <v>2.0550000000000002</v>
      </c>
      <c r="G19" s="2" t="s">
        <v>24</v>
      </c>
      <c r="H19" s="3">
        <f>+MIN(1,ROUND(B19/B$36,4))</f>
        <v>5.7700000000000001E-2</v>
      </c>
      <c r="I19" s="2" t="s">
        <v>25</v>
      </c>
      <c r="J19" s="13">
        <f>ROUND((F19*H19/100),5)</f>
        <v>1.1900000000000001E-3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451011851</v>
      </c>
      <c r="D22" s="3">
        <f>ROUND((B22/B31),4)</f>
        <v>0.46250000000000002</v>
      </c>
      <c r="E22" s="2" t="s">
        <v>24</v>
      </c>
      <c r="F22" s="15">
        <v>4.1988000000000003</v>
      </c>
      <c r="G22" s="2" t="s">
        <v>24</v>
      </c>
      <c r="H22" s="3">
        <f>SUM(1-$H$19)</f>
        <v>0.94230000000000003</v>
      </c>
      <c r="I22" s="2" t="s">
        <v>25</v>
      </c>
      <c r="J22" s="13">
        <f>ROUND((D22*F22*H22/100),5)</f>
        <v>1.83E-2</v>
      </c>
      <c r="L22" s="2">
        <f>ROUND(MIN(L33,(J19+J22)*100),2)</f>
        <v>1.95</v>
      </c>
      <c r="N22" s="2">
        <f>ROUND((L22/L33*100),2)</f>
        <v>29.41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0.94230000000000003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524077157</v>
      </c>
      <c r="D28" s="3">
        <f>D31-D22-D25</f>
        <v>0.53749999999999998</v>
      </c>
      <c r="E28" s="2" t="s">
        <v>24</v>
      </c>
      <c r="F28" s="2">
        <f>'[4]Midwest Input Sheet'!H27</f>
        <v>9.25</v>
      </c>
      <c r="G28" s="2" t="s">
        <v>24</v>
      </c>
      <c r="H28" s="3">
        <f>SUM(1-$H$19)</f>
        <v>0.94230000000000003</v>
      </c>
      <c r="I28" s="2" t="s">
        <v>25</v>
      </c>
      <c r="J28" s="13">
        <f>ROUND((D28*F28*H28/100),5)</f>
        <v>4.6850000000000003E-2</v>
      </c>
      <c r="L28" s="2">
        <f>SUM(L33-L22)</f>
        <v>4.68</v>
      </c>
      <c r="N28" s="2">
        <f>SUM(N33-N22)</f>
        <v>70.59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975089008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6.6339999999999996E-2</v>
      </c>
      <c r="L33" s="2">
        <f>TRUNC(J33,4)*100</f>
        <v>6.63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139504602.00999999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L1" sqref="L1"/>
    </sheetView>
  </sheetViews>
  <sheetFormatPr defaultRowHeight="12.75" x14ac:dyDescent="0.2"/>
  <cols>
    <col min="1" max="1" width="18.85546875" style="2" customWidth="1"/>
    <col min="2" max="2" width="12.7109375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9.140625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54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41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35199000</v>
      </c>
      <c r="F19" s="12">
        <v>2.2509999999999999</v>
      </c>
      <c r="G19" s="2" t="s">
        <v>24</v>
      </c>
      <c r="H19" s="3">
        <f>+MIN(1,ROUND(B19/B$36,4))</f>
        <v>0.21729999999999999</v>
      </c>
      <c r="I19" s="2" t="s">
        <v>25</v>
      </c>
      <c r="J19" s="13">
        <f>ROUND((F19*H19/100),5)</f>
        <v>4.8900000000000002E-3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450533013</v>
      </c>
      <c r="D22" s="3">
        <f>ROUND((B22/B31),4)</f>
        <v>0.46179999999999999</v>
      </c>
      <c r="E22" s="2" t="s">
        <v>24</v>
      </c>
      <c r="F22" s="15">
        <v>4.2679</v>
      </c>
      <c r="G22" s="2" t="s">
        <v>24</v>
      </c>
      <c r="H22" s="3">
        <f>SUM(1-$H$19)</f>
        <v>0.78269999999999995</v>
      </c>
      <c r="I22" s="2" t="s">
        <v>25</v>
      </c>
      <c r="J22" s="13">
        <f>ROUND((D22*F22*H22/100),5)</f>
        <v>1.5429999999999999E-2</v>
      </c>
      <c r="L22" s="2">
        <f>ROUND(MIN(L33,(J19+J22)*100),2)</f>
        <v>2.0299999999999998</v>
      </c>
      <c r="N22" s="2">
        <f>ROUND((L22/L33*100),2)</f>
        <v>33.17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0.78269999999999995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524965694</v>
      </c>
      <c r="D28" s="3">
        <f>D31-D22-D25</f>
        <v>0.53820000000000001</v>
      </c>
      <c r="E28" s="2" t="s">
        <v>24</v>
      </c>
      <c r="F28" s="2">
        <f>'[5]Midwest Input Sheet'!H27</f>
        <v>9.7249999999999996</v>
      </c>
      <c r="G28" s="2" t="s">
        <v>24</v>
      </c>
      <c r="H28" s="3">
        <f>SUM(1-$H$19)</f>
        <v>0.78269999999999995</v>
      </c>
      <c r="I28" s="2" t="s">
        <v>25</v>
      </c>
      <c r="J28" s="13">
        <f>ROUND((D28*F28*H28/100),5)</f>
        <v>4.0969999999999999E-2</v>
      </c>
      <c r="L28" s="2">
        <f>SUM(L33-L22)</f>
        <v>4.09</v>
      </c>
      <c r="N28" s="2">
        <f>SUM(N33-N22)</f>
        <v>66.83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975498707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6.1289999999999997E-2</v>
      </c>
      <c r="L33" s="2">
        <f>TRUNC(J33,4)*100</f>
        <v>6.12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161981121.82999998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2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L1" sqref="L1"/>
    </sheetView>
  </sheetViews>
  <sheetFormatPr defaultRowHeight="12.75" x14ac:dyDescent="0.2"/>
  <cols>
    <col min="1" max="1" width="18.85546875" style="2" customWidth="1"/>
    <col min="2" max="2" width="12.7109375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9.140625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55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42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63756000</v>
      </c>
      <c r="F19" s="12">
        <v>2.1880000000000002</v>
      </c>
      <c r="G19" s="2" t="s">
        <v>24</v>
      </c>
      <c r="H19" s="3">
        <f>+MIN(1,ROUND(B19/B$36,4))</f>
        <v>0.38879999999999998</v>
      </c>
      <c r="I19" s="2" t="s">
        <v>25</v>
      </c>
      <c r="J19" s="13">
        <f>ROUND((F19*H19/100),5)</f>
        <v>8.5100000000000002E-3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450526243</v>
      </c>
      <c r="D22" s="3">
        <f>ROUND((B22/B31),4)</f>
        <v>0.46039999999999998</v>
      </c>
      <c r="E22" s="2" t="s">
        <v>24</v>
      </c>
      <c r="F22" s="15">
        <v>4.2417358761256398</v>
      </c>
      <c r="G22" s="2" t="s">
        <v>24</v>
      </c>
      <c r="H22" s="3">
        <f>SUM(1-$H$19)</f>
        <v>0.61119999999999997</v>
      </c>
      <c r="I22" s="2" t="s">
        <v>25</v>
      </c>
      <c r="J22" s="13">
        <f>ROUND((D22*F22*H22/100),5)</f>
        <v>1.1939999999999999E-2</v>
      </c>
      <c r="L22" s="2">
        <f>ROUND(MIN(L33,(J19+J22)*100),2)</f>
        <v>2.0499999999999998</v>
      </c>
      <c r="N22" s="2">
        <f>ROUND((L22/L33*100),2)</f>
        <v>39.049999999999997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0.61119999999999997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527995887</v>
      </c>
      <c r="D28" s="3">
        <f>D31-D22-D25</f>
        <v>0.53960000000000008</v>
      </c>
      <c r="E28" s="2" t="s">
        <v>24</v>
      </c>
      <c r="F28" s="2">
        <f>'[6]Midwest Input Sheet'!H27</f>
        <v>9.7249999999999996</v>
      </c>
      <c r="G28" s="2" t="s">
        <v>24</v>
      </c>
      <c r="H28" s="3">
        <f>SUM(1-$H$19)</f>
        <v>0.61119999999999997</v>
      </c>
      <c r="I28" s="2" t="s">
        <v>25</v>
      </c>
      <c r="J28" s="13">
        <f>ROUND((D28*F28*H28/100),5)</f>
        <v>3.2070000000000001E-2</v>
      </c>
      <c r="L28" s="2">
        <f>SUM(L33-L22)</f>
        <v>3.2</v>
      </c>
      <c r="N28" s="2">
        <f>SUM(N33-N22)</f>
        <v>60.95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978522130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5.2519999999999997E-2</v>
      </c>
      <c r="L33" s="2">
        <f>TRUNC(J33,4)*100</f>
        <v>5.25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163976795.285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2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L1" sqref="L1"/>
    </sheetView>
  </sheetViews>
  <sheetFormatPr defaultRowHeight="12.75" x14ac:dyDescent="0.2"/>
  <cols>
    <col min="1" max="1" width="18.85546875" style="2" customWidth="1"/>
    <col min="2" max="2" width="13.7109375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9.140625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56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43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84751000</v>
      </c>
      <c r="F19" s="12">
        <v>2.218</v>
      </c>
      <c r="G19" s="2" t="s">
        <v>24</v>
      </c>
      <c r="H19" s="3">
        <f>+MIN(1,ROUND(B19/B$36,4))</f>
        <v>0.71660000000000001</v>
      </c>
      <c r="I19" s="2" t="s">
        <v>25</v>
      </c>
      <c r="J19" s="13">
        <f>ROUND((F19*H19/100),5)</f>
        <v>1.5890000000000001E-2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450518391</v>
      </c>
      <c r="D22" s="3">
        <f>ROUND((B22/B31),4)</f>
        <v>0.44159999999999999</v>
      </c>
      <c r="E22" s="2" t="s">
        <v>24</v>
      </c>
      <c r="F22" s="15">
        <v>4.2431999999999999</v>
      </c>
      <c r="G22" s="2" t="s">
        <v>24</v>
      </c>
      <c r="H22" s="3">
        <f>SUM(1-$H$19)</f>
        <v>0.28339999999999999</v>
      </c>
      <c r="I22" s="2" t="s">
        <v>25</v>
      </c>
      <c r="J22" s="13">
        <f>ROUND((D22*F22*H22/100),5)</f>
        <v>5.3099999999999996E-3</v>
      </c>
      <c r="L22" s="2">
        <f>ROUND(MIN(L33,(J19+J22)*100),2)</f>
        <v>2.12</v>
      </c>
      <c r="N22" s="2">
        <f>ROUND((L22/L33*100),2)</f>
        <v>58.08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0.28339999999999999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569694131</v>
      </c>
      <c r="D28" s="3">
        <f>D31-D22-D25</f>
        <v>0.55840000000000001</v>
      </c>
      <c r="E28" s="2" t="s">
        <v>24</v>
      </c>
      <c r="F28" s="2">
        <f>'[7]Midwest Input Sheet'!H27</f>
        <v>9.7249999999999996</v>
      </c>
      <c r="G28" s="2" t="s">
        <v>24</v>
      </c>
      <c r="H28" s="3">
        <f>SUM(1-$H$19)</f>
        <v>0.28339999999999999</v>
      </c>
      <c r="I28" s="2" t="s">
        <v>25</v>
      </c>
      <c r="J28" s="13">
        <f>ROUND((D28*F28*H28/100),5)</f>
        <v>1.5389999999999999E-2</v>
      </c>
      <c r="L28" s="2">
        <f>SUM(L33-L22)</f>
        <v>1.5299999999999998</v>
      </c>
      <c r="N28" s="2">
        <f>SUM(N33-N22)</f>
        <v>41.92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1020212522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3.6589999999999998E-2</v>
      </c>
      <c r="L33" s="2">
        <f>TRUNC(J33,4)*100</f>
        <v>3.65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118267032.845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L1" sqref="L1"/>
    </sheetView>
  </sheetViews>
  <sheetFormatPr defaultRowHeight="12.75" x14ac:dyDescent="0.2"/>
  <cols>
    <col min="1" max="1" width="18.85546875" style="2" customWidth="1"/>
    <col min="2" max="2" width="12.85546875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9.140625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57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44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79263000</v>
      </c>
      <c r="F19" s="12">
        <v>2.2080000000000002</v>
      </c>
      <c r="G19" s="2" t="s">
        <v>24</v>
      </c>
      <c r="H19" s="3">
        <f>+MIN(1,ROUND(B19/B$36,4))</f>
        <v>1</v>
      </c>
      <c r="I19" s="2" t="s">
        <v>25</v>
      </c>
      <c r="J19" s="13">
        <f>ROUND((F19*H19/100),5)</f>
        <v>2.2079999999999999E-2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450510391</v>
      </c>
      <c r="D22" s="3">
        <f>ROUND((B22/B31),4)</f>
        <v>0.43940000000000001</v>
      </c>
      <c r="E22" s="2" t="s">
        <v>24</v>
      </c>
      <c r="F22" s="15">
        <v>4.2404000000000002</v>
      </c>
      <c r="G22" s="2" t="s">
        <v>24</v>
      </c>
      <c r="H22" s="3">
        <f>SUM(1-$H$19)</f>
        <v>0</v>
      </c>
      <c r="I22" s="2" t="s">
        <v>25</v>
      </c>
      <c r="J22" s="13">
        <f>ROUND((D22*F22*H22/100),5)</f>
        <v>0</v>
      </c>
      <c r="L22" s="2">
        <f>ROUND(MIN(L33,(J19+J22)*100),2)</f>
        <v>2.2000000000000002</v>
      </c>
      <c r="N22" s="2">
        <f>ROUND((L22/L33*100),2)</f>
        <v>100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574801249</v>
      </c>
      <c r="D28" s="3">
        <f>D31-D22-D25</f>
        <v>0.56059999999999999</v>
      </c>
      <c r="E28" s="2" t="s">
        <v>24</v>
      </c>
      <c r="F28" s="2">
        <f>'[8]Midwest Input Sheet'!H27</f>
        <v>9.7249999999999996</v>
      </c>
      <c r="G28" s="2" t="s">
        <v>24</v>
      </c>
      <c r="H28" s="3">
        <f>SUM(1-$H$19)</f>
        <v>0</v>
      </c>
      <c r="I28" s="2" t="s">
        <v>25</v>
      </c>
      <c r="J28" s="13">
        <f>ROUND((D28*F28*H28/100),5)</f>
        <v>0</v>
      </c>
      <c r="L28" s="2">
        <f>SUM(L33-L22)</f>
        <v>-4.4408920985006262E-16</v>
      </c>
      <c r="N28" s="2">
        <f>SUM(N33-N22)</f>
        <v>0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1025311640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2.2079999999999999E-2</v>
      </c>
      <c r="L33" s="2">
        <f>TRUNC(J33,4)*100</f>
        <v>2.1999999999999997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78233163.069999993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2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00" workbookViewId="0">
      <selection activeCell="L1" sqref="L1"/>
    </sheetView>
  </sheetViews>
  <sheetFormatPr defaultColWidth="8" defaultRowHeight="12.75" x14ac:dyDescent="0.2"/>
  <cols>
    <col min="1" max="1" width="18.85546875" style="2" customWidth="1"/>
    <col min="2" max="2" width="13.7109375" style="2" bestFit="1" customWidth="1"/>
    <col min="3" max="3" width="3" style="2" customWidth="1"/>
    <col min="4" max="4" width="15.7109375" style="2" bestFit="1" customWidth="1"/>
    <col min="5" max="5" width="3" style="2" customWidth="1"/>
    <col min="6" max="6" width="8.140625" style="2" bestFit="1" customWidth="1"/>
    <col min="7" max="7" width="3" style="2" customWidth="1"/>
    <col min="8" max="8" width="8.5703125" style="2" bestFit="1" customWidth="1"/>
    <col min="9" max="9" width="3" style="2" customWidth="1"/>
    <col min="10" max="10" width="12.85546875" style="2" bestFit="1" customWidth="1"/>
    <col min="11" max="11" width="3" style="2" customWidth="1"/>
    <col min="12" max="12" width="8.140625" style="2" bestFit="1" customWidth="1"/>
    <col min="13" max="13" width="3" style="2" customWidth="1"/>
    <col min="14" max="14" width="8.140625" style="2" bestFit="1" customWidth="1"/>
    <col min="15" max="16384" width="8" style="2"/>
  </cols>
  <sheetData>
    <row r="1" spans="1:14" x14ac:dyDescent="0.2">
      <c r="N1" s="25" t="s">
        <v>49</v>
      </c>
    </row>
    <row r="2" spans="1:14" x14ac:dyDescent="0.2">
      <c r="N2" s="25" t="s">
        <v>62</v>
      </c>
    </row>
    <row r="3" spans="1:14" x14ac:dyDescent="0.2">
      <c r="N3" s="25" t="s">
        <v>58</v>
      </c>
    </row>
    <row r="5" spans="1:14" s="1" customFormat="1" x14ac:dyDescent="0.2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1" customFormat="1" x14ac:dyDescent="0.2">
      <c r="A7" s="27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1" customFormat="1" x14ac:dyDescent="0.2">
      <c r="A8" s="27" t="s">
        <v>45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0" spans="1:14" x14ac:dyDescent="0.2">
      <c r="D10" s="3"/>
      <c r="E10" s="4"/>
      <c r="F10" s="4"/>
      <c r="G10" s="4"/>
      <c r="H10" s="4"/>
      <c r="I10" s="4"/>
      <c r="J10" s="4"/>
      <c r="K10" s="4"/>
    </row>
    <row r="11" spans="1:14" x14ac:dyDescent="0.2">
      <c r="B11" s="5"/>
      <c r="C11" s="5"/>
      <c r="D11" s="5"/>
      <c r="E11" s="5"/>
      <c r="F11" s="5"/>
      <c r="G11" s="5"/>
      <c r="H11" s="5"/>
      <c r="I11" s="5"/>
      <c r="J11" s="5" t="s">
        <v>3</v>
      </c>
      <c r="K11" s="5"/>
      <c r="L11" s="28" t="s">
        <v>4</v>
      </c>
      <c r="M11" s="28"/>
      <c r="N11" s="28"/>
    </row>
    <row r="12" spans="1:14" x14ac:dyDescent="0.2">
      <c r="B12" s="5"/>
      <c r="C12" s="5"/>
      <c r="D12" s="5"/>
      <c r="E12" s="5"/>
      <c r="F12" s="5"/>
      <c r="G12" s="5"/>
      <c r="H12" s="5"/>
      <c r="I12" s="5"/>
      <c r="J12" s="5" t="s">
        <v>5</v>
      </c>
      <c r="K12" s="5"/>
      <c r="L12" s="26" t="s">
        <v>6</v>
      </c>
      <c r="M12" s="26"/>
      <c r="N12" s="26"/>
    </row>
    <row r="13" spans="1:14" x14ac:dyDescent="0.2">
      <c r="B13" s="6"/>
      <c r="C13" s="5"/>
      <c r="D13" s="5" t="s">
        <v>7</v>
      </c>
      <c r="E13" s="5"/>
      <c r="F13" s="5" t="s">
        <v>8</v>
      </c>
      <c r="G13" s="5"/>
      <c r="H13" s="5"/>
      <c r="I13" s="5"/>
      <c r="J13" s="5" t="s">
        <v>9</v>
      </c>
      <c r="K13" s="5"/>
      <c r="L13" s="7"/>
      <c r="M13" s="7"/>
      <c r="N13" s="7"/>
    </row>
    <row r="14" spans="1:14" x14ac:dyDescent="0.2">
      <c r="B14" s="6" t="s">
        <v>10</v>
      </c>
      <c r="C14" s="5"/>
      <c r="D14" s="5" t="s">
        <v>11</v>
      </c>
      <c r="E14" s="5"/>
      <c r="F14" s="5" t="s">
        <v>12</v>
      </c>
      <c r="G14" s="5"/>
      <c r="H14" s="5" t="s">
        <v>13</v>
      </c>
      <c r="I14" s="5"/>
      <c r="J14" s="5" t="s">
        <v>14</v>
      </c>
      <c r="K14" s="5"/>
      <c r="L14" s="5" t="s">
        <v>15</v>
      </c>
      <c r="M14" s="5"/>
      <c r="N14" s="5" t="s">
        <v>11</v>
      </c>
    </row>
    <row r="15" spans="1:14" x14ac:dyDescent="0.2">
      <c r="B15" s="7" t="s">
        <v>16</v>
      </c>
      <c r="C15" s="5"/>
      <c r="D15" s="7" t="s">
        <v>17</v>
      </c>
      <c r="E15" s="5"/>
      <c r="F15" s="7" t="s">
        <v>18</v>
      </c>
      <c r="G15" s="5" t="s">
        <v>19</v>
      </c>
      <c r="H15" s="7" t="s">
        <v>20</v>
      </c>
      <c r="I15" s="5"/>
      <c r="J15" s="7" t="s">
        <v>21</v>
      </c>
      <c r="L15" s="8"/>
      <c r="N15" s="8"/>
    </row>
    <row r="17" spans="1:14" x14ac:dyDescent="0.2">
      <c r="B17" s="4"/>
    </row>
    <row r="18" spans="1:14" x14ac:dyDescent="0.2">
      <c r="A18" s="2" t="s">
        <v>22</v>
      </c>
      <c r="H18" s="9"/>
    </row>
    <row r="19" spans="1:14" x14ac:dyDescent="0.2">
      <c r="A19" s="10" t="s">
        <v>23</v>
      </c>
      <c r="B19" s="11">
        <v>86725000</v>
      </c>
      <c r="F19" s="12">
        <v>2.1190000000000002</v>
      </c>
      <c r="G19" s="2" t="s">
        <v>24</v>
      </c>
      <c r="H19" s="3">
        <f>+MIN(1,ROUND(B19/B$36,4))</f>
        <v>1</v>
      </c>
      <c r="I19" s="2" t="s">
        <v>25</v>
      </c>
      <c r="J19" s="13">
        <f>ROUND((F19*H19/100),5)</f>
        <v>2.1190000000000001E-2</v>
      </c>
      <c r="M19" s="2" t="s">
        <v>26</v>
      </c>
    </row>
    <row r="20" spans="1:14" x14ac:dyDescent="0.2">
      <c r="B20" s="14"/>
      <c r="H20" s="9" t="s">
        <v>26</v>
      </c>
      <c r="J20" s="13"/>
    </row>
    <row r="21" spans="1:14" x14ac:dyDescent="0.2">
      <c r="A21" s="2" t="s">
        <v>27</v>
      </c>
      <c r="B21" s="14"/>
      <c r="H21" s="9"/>
      <c r="J21" s="13"/>
    </row>
    <row r="22" spans="1:14" x14ac:dyDescent="0.2">
      <c r="A22" s="10" t="s">
        <v>28</v>
      </c>
      <c r="B22" s="14">
        <v>450502241</v>
      </c>
      <c r="D22" s="3">
        <f>ROUND((B22/B31),4)</f>
        <v>0.43630000000000002</v>
      </c>
      <c r="E22" s="2" t="s">
        <v>24</v>
      </c>
      <c r="F22" s="15">
        <v>4.2599</v>
      </c>
      <c r="G22" s="2" t="s">
        <v>24</v>
      </c>
      <c r="H22" s="3">
        <f>SUM(1-$H$19)</f>
        <v>0</v>
      </c>
      <c r="I22" s="2" t="s">
        <v>25</v>
      </c>
      <c r="J22" s="13">
        <f>ROUND((D22*F22*H22/100),5)</f>
        <v>0</v>
      </c>
      <c r="L22" s="2">
        <f>ROUND(MIN(L33,(J19+J22)*100),2)</f>
        <v>2.11</v>
      </c>
      <c r="N22" s="2">
        <f>ROUND((L22/L33*100),2)</f>
        <v>100</v>
      </c>
    </row>
    <row r="23" spans="1:14" x14ac:dyDescent="0.2">
      <c r="B23" s="14"/>
      <c r="D23" s="3"/>
      <c r="H23" s="3" t="s">
        <v>26</v>
      </c>
      <c r="J23" s="13"/>
    </row>
    <row r="24" spans="1:14" x14ac:dyDescent="0.2">
      <c r="A24" s="2" t="s">
        <v>29</v>
      </c>
      <c r="B24" s="14"/>
      <c r="D24" s="3"/>
      <c r="H24" s="3" t="s">
        <v>26</v>
      </c>
      <c r="J24" s="13"/>
    </row>
    <row r="25" spans="1:14" x14ac:dyDescent="0.2">
      <c r="B25" s="14">
        <v>0</v>
      </c>
      <c r="D25" s="3">
        <f>ROUND((B25/B31),4)</f>
        <v>0</v>
      </c>
      <c r="E25" s="2" t="s">
        <v>24</v>
      </c>
      <c r="F25" s="2">
        <v>0</v>
      </c>
      <c r="G25" s="2" t="s">
        <v>24</v>
      </c>
      <c r="H25" s="3">
        <f>SUM(1-$H$19)</f>
        <v>0</v>
      </c>
      <c r="I25" s="2" t="s">
        <v>25</v>
      </c>
      <c r="J25" s="13">
        <f>ROUND((D25*F25*H25/100),5)</f>
        <v>0</v>
      </c>
    </row>
    <row r="26" spans="1:14" x14ac:dyDescent="0.2">
      <c r="B26" s="14"/>
      <c r="D26" s="3"/>
      <c r="H26" s="3" t="s">
        <v>26</v>
      </c>
      <c r="J26" s="13"/>
    </row>
    <row r="27" spans="1:14" x14ac:dyDescent="0.2">
      <c r="A27" s="2" t="s">
        <v>30</v>
      </c>
      <c r="B27" s="14"/>
      <c r="D27" s="3"/>
      <c r="H27" s="3" t="s">
        <v>26</v>
      </c>
      <c r="J27" s="13"/>
    </row>
    <row r="28" spans="1:14" x14ac:dyDescent="0.2">
      <c r="A28" s="10" t="s">
        <v>31</v>
      </c>
      <c r="B28" s="14">
        <v>582028216</v>
      </c>
      <c r="D28" s="3">
        <f>D31-D22-D25</f>
        <v>0.56369999999999998</v>
      </c>
      <c r="E28" s="2" t="s">
        <v>24</v>
      </c>
      <c r="F28" s="2">
        <f>'[9]Midwest Input Sheet'!H27</f>
        <v>9.7249999999999996</v>
      </c>
      <c r="G28" s="2" t="s">
        <v>24</v>
      </c>
      <c r="H28" s="3">
        <f>SUM(1-$H$19)</f>
        <v>0</v>
      </c>
      <c r="I28" s="2" t="s">
        <v>25</v>
      </c>
      <c r="J28" s="13">
        <f>ROUND((D28*F28*H28/100),5)</f>
        <v>0</v>
      </c>
      <c r="L28" s="2">
        <f>SUM(L33-L22)</f>
        <v>0</v>
      </c>
      <c r="N28" s="2">
        <f>SUM(N33-N22)</f>
        <v>0</v>
      </c>
    </row>
    <row r="29" spans="1:14" x14ac:dyDescent="0.2">
      <c r="B29" s="16"/>
      <c r="D29" s="17"/>
      <c r="J29" s="18"/>
      <c r="L29" s="8"/>
      <c r="N29" s="8"/>
    </row>
    <row r="30" spans="1:14" x14ac:dyDescent="0.2">
      <c r="A30" s="2" t="s">
        <v>32</v>
      </c>
      <c r="B30" s="14"/>
      <c r="D30" s="3"/>
      <c r="J30" s="13"/>
    </row>
    <row r="31" spans="1:14" ht="13.5" thickBot="1" x14ac:dyDescent="0.25">
      <c r="A31" s="2" t="s">
        <v>33</v>
      </c>
      <c r="B31" s="14">
        <f>SUM(+B22+B25+B28)</f>
        <v>1032530457</v>
      </c>
      <c r="D31" s="3">
        <v>1</v>
      </c>
      <c r="J31" s="13" t="s">
        <v>26</v>
      </c>
    </row>
    <row r="32" spans="1:14" ht="13.5" thickTop="1" x14ac:dyDescent="0.2">
      <c r="B32" s="19"/>
      <c r="D32" s="20"/>
      <c r="J32" s="13" t="s">
        <v>26</v>
      </c>
    </row>
    <row r="33" spans="1:14" ht="13.5" thickBot="1" x14ac:dyDescent="0.25">
      <c r="A33" s="2" t="s">
        <v>34</v>
      </c>
      <c r="B33" s="14"/>
      <c r="J33" s="13">
        <f>ROUND((J19+J22+J25+J28),6)</f>
        <v>2.1190000000000001E-2</v>
      </c>
      <c r="L33" s="2">
        <f>TRUNC(J33,4)*100</f>
        <v>2.11</v>
      </c>
      <c r="N33" s="2">
        <v>100</v>
      </c>
    </row>
    <row r="34" spans="1:14" ht="13.5" thickTop="1" x14ac:dyDescent="0.2">
      <c r="B34" s="14"/>
      <c r="J34" s="20"/>
      <c r="L34" s="20"/>
      <c r="N34" s="20"/>
    </row>
    <row r="35" spans="1:14" x14ac:dyDescent="0.2">
      <c r="A35" s="2" t="s">
        <v>35</v>
      </c>
      <c r="B35" s="4"/>
      <c r="J35" s="21"/>
      <c r="N35" s="21"/>
    </row>
    <row r="36" spans="1:14" ht="13.5" thickBot="1" x14ac:dyDescent="0.25">
      <c r="A36" s="10" t="s">
        <v>36</v>
      </c>
      <c r="B36" s="22">
        <v>84392628.074999988</v>
      </c>
      <c r="J36" s="21"/>
      <c r="N36" s="21"/>
    </row>
    <row r="37" spans="1:14" ht="13.5" thickTop="1" x14ac:dyDescent="0.2">
      <c r="B37" s="23"/>
      <c r="N37" s="13"/>
    </row>
    <row r="38" spans="1:14" x14ac:dyDescent="0.2">
      <c r="N38" s="13"/>
    </row>
  </sheetData>
  <mergeCells count="6">
    <mergeCell ref="L12:N12"/>
    <mergeCell ref="A5:N5"/>
    <mergeCell ref="A6:N6"/>
    <mergeCell ref="A7:N7"/>
    <mergeCell ref="A8:N8"/>
    <mergeCell ref="L11:N11"/>
  </mergeCells>
  <pageMargins left="0.7" right="0.7" top="0.75" bottom="0.75" header="0.3" footer="0.3"/>
  <pageSetup scale="8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323CE4F42204A9B662899E3EA5D1A" ma:contentTypeVersion="3" ma:contentTypeDescription="Create a new document." ma:contentTypeScope="" ma:versionID="88e3c40d1116f382a416ebedd269c2c0">
  <xsd:schema xmlns:xsd="http://www.w3.org/2001/XMLSchema" xmlns:xs="http://www.w3.org/2001/XMLSchema" xmlns:p="http://schemas.microsoft.com/office/2006/metadata/properties" xmlns:ns2="a1b08b4f-a83f-4c03-90bd-2a79b6ed54d4" xmlns:ns3="fb86b3f3-0c45-4486-810b-39aa0a1cbbd7" targetNamespace="http://schemas.microsoft.com/office/2006/metadata/properties" ma:root="true" ma:fieldsID="3d7e87bf224e8acbba5e13f42ed33f78" ns2:_="" ns3:_="">
    <xsd:import namespace="a1b08b4f-a83f-4c03-90bd-2a79b6ed54d4"/>
    <xsd:import namespace="fb86b3f3-0c45-4486-810b-39aa0a1cbb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08b4f-a83f-4c03-90bd-2a79b6ed54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6b3f3-0c45-4486-810b-39aa0a1cbbd7" elementFormDefault="qualified">
    <xsd:import namespace="http://schemas.microsoft.com/office/2006/documentManagement/types"/>
    <xsd:import namespace="http://schemas.microsoft.com/office/infopath/2007/PartnerControls"/>
    <xsd:element name="Witness" ma:index="10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fb86b3f3-0c45-4486-810b-39aa0a1cbbd7" xsi:nil="true"/>
  </documentManagement>
</p:properties>
</file>

<file path=customXml/itemProps1.xml><?xml version="1.0" encoding="utf-8"?>
<ds:datastoreItem xmlns:ds="http://schemas.openxmlformats.org/officeDocument/2006/customXml" ds:itemID="{AF77D23B-604B-4417-ADD0-90F37D4DD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b08b4f-a83f-4c03-90bd-2a79b6ed54d4"/>
    <ds:schemaRef ds:uri="fb86b3f3-0c45-4486-810b-39aa0a1cb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42B9B1-4877-414B-B784-7BB5457F27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4F8C6-23B2-46DF-B1A2-0A41EA6CC79C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1b08b4f-a83f-4c03-90bd-2a79b6ed54d4"/>
    <ds:schemaRef ds:uri="http://purl.org/dc/terms/"/>
    <ds:schemaRef ds:uri="http://schemas.openxmlformats.org/package/2006/metadata/core-properties"/>
    <ds:schemaRef ds:uri="fb86b3f3-0c45-4486-810b-39aa0a1cbb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Jan_18</vt:lpstr>
      <vt:lpstr>Feb_18</vt:lpstr>
      <vt:lpstr>Mar_18</vt:lpstr>
      <vt:lpstr>Apr_18</vt:lpstr>
      <vt:lpstr>May_18</vt:lpstr>
      <vt:lpstr>Jun_18</vt:lpstr>
      <vt:lpstr>Jul_18</vt:lpstr>
      <vt:lpstr>Aug_18</vt:lpstr>
      <vt:lpstr>Sept_18</vt:lpstr>
      <vt:lpstr>Oct_18</vt:lpstr>
      <vt:lpstr>Nov_18</vt:lpstr>
      <vt:lpstr>Dec_18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Gray, Taylor</dc:creator>
  <cp:lastModifiedBy>Gates, Debbie</cp:lastModifiedBy>
  <cp:lastPrinted>2019-09-18T14:01:33Z</cp:lastPrinted>
  <dcterms:created xsi:type="dcterms:W3CDTF">2019-08-14T17:35:00Z</dcterms:created>
  <dcterms:modified xsi:type="dcterms:W3CDTF">2019-09-18T14:01:55Z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0x01010009E323CE4F42204A9B662899E3EA5D1A</vt:lpwstr>
  </property>
</Properties>
</file>