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1st Set Data Request/"/>
    </mc:Choice>
  </mc:AlternateContent>
  <bookViews>
    <workbookView xWindow="0" yWindow="0" windowWidth="20160" windowHeight="9315"/>
  </bookViews>
  <sheets>
    <sheet name="RB vs Cap BP DR-01-024 Pg1" sheetId="1" r:id="rId1"/>
    <sheet name="RB vs Cap BP DR-01-024 Pg2" sheetId="2" r:id="rId2"/>
    <sheet name="RB vs Cap DR-01-024 Pg3" sheetId="3" r:id="rId3"/>
    <sheet name="RB vs Cap BP DR-01-024 Pg4" sheetId="4" r:id="rId4"/>
    <sheet name="RB vs Cap BP DR-01-024 Pg5" sheetId="5" r:id="rId5"/>
  </sheets>
  <definedNames>
    <definedName name="_Dist_Bin" localSheetId="0" hidden="1">#REF!</definedName>
    <definedName name="_Dist_Bin" localSheetId="3" hidden="1">#REF!</definedName>
    <definedName name="_Dist_Bin" hidden="1">#REF!</definedName>
    <definedName name="_Dist_Values" localSheetId="0" hidden="1">#REF!</definedName>
    <definedName name="_Dist_Values" localSheetId="3" hidden="1">#REF!</definedName>
    <definedName name="_Dist_Values" hidden="1">#REF!</definedName>
    <definedName name="ERBR_BP">'RB vs Cap DR-01-024 Pg3'!$J$57</definedName>
    <definedName name="_xlnm.Print_Area" localSheetId="0">'RB vs Cap BP DR-01-024 Pg1'!$A$1:$F$42</definedName>
    <definedName name="_xlnm.Print_Area" localSheetId="3">'RB vs Cap BP DR-01-024 Pg4'!$A$1:$G$23</definedName>
    <definedName name="_xlnm.Print_Area" localSheetId="4">'RB vs Cap BP DR-01-024 Pg5'!$A$1:$F$26</definedName>
  </definedName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3" l="1"/>
  <c r="E26" i="3"/>
  <c r="F7" i="2"/>
  <c r="F18" i="5"/>
  <c r="F19" i="5" s="1"/>
  <c r="F17" i="5"/>
  <c r="F14" i="5"/>
  <c r="A13" i="5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G7" i="4"/>
  <c r="L51" i="3"/>
  <c r="J51" i="3"/>
  <c r="E50" i="3"/>
  <c r="A47" i="3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E46" i="3"/>
  <c r="A46" i="3"/>
  <c r="M51" i="3"/>
  <c r="E42" i="3"/>
  <c r="E38" i="3"/>
  <c r="E36" i="3"/>
  <c r="L39" i="3"/>
  <c r="L53" i="3" s="1"/>
  <c r="E21" i="2" s="1"/>
  <c r="E34" i="3"/>
  <c r="E32" i="3"/>
  <c r="E30" i="3"/>
  <c r="M28" i="3"/>
  <c r="M39" i="3" s="1"/>
  <c r="M53" i="3" s="1"/>
  <c r="E22" i="2" s="1"/>
  <c r="L28" i="3"/>
  <c r="J28" i="3"/>
  <c r="H28" i="3"/>
  <c r="H39" i="3" s="1"/>
  <c r="E23" i="3"/>
  <c r="F13" i="5"/>
  <c r="F15" i="5" s="1"/>
  <c r="L6" i="3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21" i="1"/>
  <c r="A22" i="1" s="1"/>
  <c r="A23" i="1" s="1"/>
  <c r="A24" i="1" s="1"/>
  <c r="A25" i="1" s="1"/>
  <c r="A26" i="1" s="1"/>
  <c r="A27" i="1" s="1"/>
  <c r="A29" i="1" s="1"/>
  <c r="A30" i="1" s="1"/>
  <c r="A31" i="1" s="1"/>
  <c r="A32" i="1" s="1"/>
  <c r="A33" i="1" s="1"/>
  <c r="A35" i="1" s="1"/>
  <c r="A36" i="1" s="1"/>
  <c r="A37" i="1" s="1"/>
  <c r="A38" i="1" s="1"/>
  <c r="A40" i="1" s="1"/>
  <c r="A42" i="1" s="1"/>
  <c r="E28" i="3" l="1"/>
  <c r="J39" i="3"/>
  <c r="J53" i="3" s="1"/>
  <c r="F23" i="5"/>
  <c r="F16" i="4" s="1"/>
  <c r="E21" i="3"/>
  <c r="E39" i="3" s="1"/>
  <c r="F28" i="3"/>
  <c r="F39" i="3" s="1"/>
  <c r="E18" i="3"/>
  <c r="G16" i="4" l="1"/>
  <c r="F20" i="4"/>
  <c r="G20" i="4" s="1"/>
  <c r="E48" i="3" s="1"/>
  <c r="F18" i="4"/>
  <c r="G18" i="4" s="1"/>
  <c r="H51" i="3" l="1"/>
  <c r="H53" i="3" s="1"/>
  <c r="E20" i="2" s="1"/>
  <c r="E24" i="2" s="1"/>
  <c r="E44" i="3" l="1"/>
  <c r="E51" i="3" s="1"/>
  <c r="E53" i="3" s="1"/>
  <c r="F51" i="3"/>
  <c r="F53" i="3" s="1"/>
  <c r="L55" i="3" l="1"/>
  <c r="M55" i="3"/>
  <c r="F57" i="3"/>
  <c r="J57" i="3"/>
  <c r="F55" i="3"/>
  <c r="H55" i="3"/>
  <c r="E26" i="2" l="1"/>
  <c r="G26" i="2" s="1"/>
  <c r="G30" i="2" s="1"/>
  <c r="F16" i="1" s="1"/>
  <c r="J55" i="3"/>
  <c r="F33" i="1" l="1"/>
  <c r="F27" i="1"/>
  <c r="F38" i="1" l="1"/>
  <c r="F40" i="1" s="1"/>
  <c r="F42" i="1" s="1"/>
</calcChain>
</file>

<file path=xl/comments1.xml><?xml version="1.0" encoding="utf-8"?>
<comments xmlns="http://schemas.openxmlformats.org/spreadsheetml/2006/main">
  <authors>
    <author>Ted Czupik</author>
    <author>Czupik, Ted Jr</author>
    <author>t17795</author>
  </authors>
  <commentList>
    <comment ref="F18" authorId="0" shapeId="0">
      <text>
        <r>
          <rPr>
            <sz val="8"/>
            <color indexed="81"/>
            <rFont val="Tahoma"/>
            <family val="2"/>
          </rPr>
          <t xml:space="preserve">Source: "2019_12x0_v3_gas_plant"
</t>
        </r>
      </text>
    </comment>
    <comment ref="H18" authorId="1" shapeId="0">
      <text>
        <r>
          <rPr>
            <sz val="8"/>
            <color indexed="81"/>
            <rFont val="Tahoma"/>
            <family val="2"/>
          </rPr>
          <t>Link to Schedule B-2.2 if applicable
LDS - Linked to WPB-6e</t>
        </r>
      </text>
    </comment>
    <comment ref="L18" authorId="1" shapeId="0">
      <text>
        <r>
          <rPr>
            <sz val="8"/>
            <color indexed="81"/>
            <rFont val="Tahoma"/>
            <family val="2"/>
          </rPr>
          <t xml:space="preserve">Link to Schedule B-2.2 if applicable
</t>
        </r>
      </text>
    </comment>
    <comment ref="M18" authorId="1" shapeId="0">
      <text>
        <r>
          <rPr>
            <sz val="8"/>
            <color indexed="81"/>
            <rFont val="Tahoma"/>
            <family val="2"/>
          </rPr>
          <t xml:space="preserve">FERC Account 121, non-utility property
</t>
        </r>
      </text>
    </comment>
    <comment ref="F21" authorId="0" shapeId="0">
      <text>
        <r>
          <rPr>
            <sz val="8"/>
            <color indexed="81"/>
            <rFont val="Tahoma"/>
            <family val="2"/>
          </rPr>
          <t xml:space="preserve">Source: "2019_12x0_v3_gas_plant"
</t>
        </r>
      </text>
    </comment>
    <comment ref="F32" authorId="0" shapeId="0">
      <text>
        <r>
          <rPr>
            <sz val="8"/>
            <color indexed="81"/>
            <rFont val="Tahoma"/>
            <family val="2"/>
          </rPr>
          <t xml:space="preserve">Public utility fee which has been disallowed per Commission precedent.
</t>
        </r>
      </text>
    </comment>
    <comment ref="H32" authorId="0" shapeId="0">
      <text>
        <r>
          <rPr>
            <sz val="8"/>
            <color indexed="81"/>
            <rFont val="Tahoma"/>
            <family val="2"/>
          </rPr>
          <t xml:space="preserve">Public utility fee which has been disallowed per Commission precedent.
</t>
        </r>
      </text>
    </comment>
    <comment ref="J32" authorId="0" shapeId="0">
      <text>
        <r>
          <rPr>
            <sz val="8"/>
            <color indexed="81"/>
            <rFont val="Tahoma"/>
            <family val="2"/>
          </rPr>
          <t xml:space="preserve">Public utility fee which has been disallowed per Commission precedent.
</t>
        </r>
      </text>
    </comment>
    <comment ref="L32" authorId="0" shapeId="0">
      <text>
        <r>
          <rPr>
            <sz val="8"/>
            <color indexed="81"/>
            <rFont val="Tahoma"/>
            <family val="2"/>
          </rPr>
          <t xml:space="preserve">Public utility fee which has been disallowed per Commission precedent.
</t>
        </r>
      </text>
    </comment>
    <comment ref="F42" authorId="0" shapeId="0">
      <text>
        <r>
          <rPr>
            <sz val="8"/>
            <color indexed="81"/>
            <rFont val="Tahoma"/>
            <family val="2"/>
          </rPr>
          <t xml:space="preserve">Source: "2016_12x0_v3_gas_plant"
</t>
        </r>
      </text>
    </comment>
    <comment ref="J42" authorId="2" shapeId="0">
      <text>
        <r>
          <rPr>
            <sz val="10"/>
            <color indexed="81"/>
            <rFont val="Tahoma"/>
            <family val="2"/>
          </rPr>
          <t xml:space="preserve">Consistent with the approach used by the Commission in previous rate cases, the depreciation normalization adjustment is not recognized in the determination of the jurisdictional rate base ratio.
</t>
        </r>
      </text>
    </comment>
    <comment ref="F44" authorId="2" shapeId="0">
      <text>
        <r>
          <rPr>
            <sz val="10"/>
            <color indexed="81"/>
            <rFont val="Tahoma"/>
            <family val="2"/>
          </rPr>
          <t>Commission exlcudes purchased gas adjustment from calculation of rate base ratio. See page 18 of Order.</t>
        </r>
      </text>
    </comment>
    <comment ref="H44" authorId="2" shapeId="0">
      <text>
        <r>
          <rPr>
            <sz val="10"/>
            <color indexed="81"/>
            <rFont val="Tahoma"/>
            <family val="2"/>
          </rPr>
          <t>Commission exlcudes purchased gas adjustment from calculation of rate base ratio. See page 18 of Order.</t>
        </r>
      </text>
    </comment>
    <comment ref="J44" authorId="2" shapeId="0">
      <text>
        <r>
          <rPr>
            <sz val="10"/>
            <color indexed="81"/>
            <rFont val="Tahoma"/>
            <family val="2"/>
          </rPr>
          <t>Commission exlcudes purchased gas adjustment from calculation of rate base ratio. See page 18 of Order.</t>
        </r>
      </text>
    </comment>
  </commentList>
</comments>
</file>

<file path=xl/sharedStrings.xml><?xml version="1.0" encoding="utf-8"?>
<sst xmlns="http://schemas.openxmlformats.org/spreadsheetml/2006/main" count="198" uniqueCount="140">
  <si>
    <t>RECONCILIATION OF CAPITALIZATION AND RATE BASE</t>
  </si>
  <si>
    <t>PAGE  1  OF  5</t>
  </si>
  <si>
    <t>WITNESS RESPONSIBLE:</t>
  </si>
  <si>
    <t>Line</t>
  </si>
  <si>
    <t>No.</t>
  </si>
  <si>
    <t>Description</t>
  </si>
  <si>
    <t>Source</t>
  </si>
  <si>
    <t>Amount</t>
  </si>
  <si>
    <t>Capitalization Allocated to Electric Operations</t>
  </si>
  <si>
    <t>Page 2 of 5</t>
  </si>
  <si>
    <t>Adjustments to Plant in Service</t>
  </si>
  <si>
    <t>Sch. B-2.2 &amp; B-3.1</t>
  </si>
  <si>
    <t>Assets per Books not included in Rate Base:</t>
  </si>
  <si>
    <t xml:space="preserve">Other Property and Investments </t>
  </si>
  <si>
    <t>Schedule B-8</t>
  </si>
  <si>
    <t>CWIP</t>
  </si>
  <si>
    <t>Sch. B-4</t>
  </si>
  <si>
    <t>Cash</t>
  </si>
  <si>
    <t>Other Current Assets</t>
  </si>
  <si>
    <t>Other Regulatory Assets</t>
  </si>
  <si>
    <t>Other Deferred Debits</t>
  </si>
  <si>
    <t>Subtotal</t>
  </si>
  <si>
    <t>Liabilities per Books not included in Rate Base:</t>
  </si>
  <si>
    <t>Other Current liabilities</t>
  </si>
  <si>
    <t>Other Non-current liabilities</t>
  </si>
  <si>
    <t>Deferred Credits</t>
  </si>
  <si>
    <t>Items included in Rate Base:</t>
  </si>
  <si>
    <t>Cash Working Capital Formula</t>
  </si>
  <si>
    <t>Sch.B-5</t>
  </si>
  <si>
    <t>Capitalization / Rate Base Differences</t>
  </si>
  <si>
    <t>Total Variance</t>
  </si>
  <si>
    <t>Electric Rate Base</t>
  </si>
  <si>
    <t>Schedule B-1</t>
  </si>
  <si>
    <t>PAGE  2  OF  5</t>
  </si>
  <si>
    <t>Capitalization</t>
  </si>
  <si>
    <t>Total</t>
  </si>
  <si>
    <t>Electric</t>
  </si>
  <si>
    <t>Total Base Period Capitalization</t>
  </si>
  <si>
    <t>(1)</t>
  </si>
  <si>
    <t>Less:</t>
  </si>
  <si>
    <t>Gas Non-jurisdictional Rate Base</t>
  </si>
  <si>
    <t>(2)</t>
  </si>
  <si>
    <t>Electric Non-jurisdictional Rate Base</t>
  </si>
  <si>
    <t>Non-jurisdictional Rate Base</t>
  </si>
  <si>
    <t>Jurisdictional Capitalization</t>
  </si>
  <si>
    <t>Electric Jurisdictional Rate Base Allocation %</t>
  </si>
  <si>
    <t>Plus: Jurisdictional Electric ITC</t>
  </si>
  <si>
    <t>(3)</t>
  </si>
  <si>
    <t>Total Allocated Capitalization</t>
  </si>
  <si>
    <t>Notes:</t>
  </si>
  <si>
    <t>(1) Schedule J-1, page 1.</t>
  </si>
  <si>
    <t>(2) Page 3 of 5.</t>
  </si>
  <si>
    <t>(3) Schedule B-6, page 1.</t>
  </si>
  <si>
    <t>PAGE  3  OF  5</t>
  </si>
  <si>
    <t>Gas Excl. of</t>
  </si>
  <si>
    <t>Facilities Devoted to</t>
  </si>
  <si>
    <t>Schedule</t>
  </si>
  <si>
    <t>Other Than</t>
  </si>
  <si>
    <t>Gas</t>
  </si>
  <si>
    <t>Non-</t>
  </si>
  <si>
    <t>Reference</t>
  </si>
  <si>
    <t>Company</t>
  </si>
  <si>
    <t>DE-Kentucky Custs.</t>
  </si>
  <si>
    <t>Non-Juris.</t>
  </si>
  <si>
    <t>Jurisdictional</t>
  </si>
  <si>
    <t>Total Utility Plant in Service (Accts 101 &amp; 106) (A)</t>
  </si>
  <si>
    <t>Sch B-2, (C)</t>
  </si>
  <si>
    <t>Additions:</t>
  </si>
  <si>
    <t xml:space="preserve"> Construction Work in Progress (Account 107)</t>
  </si>
  <si>
    <t>(C)</t>
  </si>
  <si>
    <t xml:space="preserve"> Fuel Inventory</t>
  </si>
  <si>
    <t>Sch B-5</t>
  </si>
  <si>
    <t xml:space="preserve"> Materials &amp; Supplies - </t>
  </si>
  <si>
    <t xml:space="preserve">   Propane Inventory (Account 151) (A)</t>
  </si>
  <si>
    <t>WPB-5.1b</t>
  </si>
  <si>
    <t xml:space="preserve">   Other Material and Supplies (Accts. 154 &amp; 163) (A)</t>
  </si>
  <si>
    <t>WPB-5.1c</t>
  </si>
  <si>
    <t>Total Materials &amp; Supplies</t>
  </si>
  <si>
    <t>Gas Stored Underground (Account 164) (A)</t>
  </si>
  <si>
    <t>WPB-5.1f</t>
  </si>
  <si>
    <t>Prepayments (Account 165) (A)</t>
  </si>
  <si>
    <t>WPB-5.1e</t>
  </si>
  <si>
    <t>Emission Allowances (Account 158)</t>
  </si>
  <si>
    <t>WPB-5.1i</t>
  </si>
  <si>
    <t>Cash Working Capital Allowance</t>
  </si>
  <si>
    <t>WPB-5.1a</t>
  </si>
  <si>
    <t>Other Rate Base Items</t>
  </si>
  <si>
    <t>WPF-6a</t>
  </si>
  <si>
    <t>Total Additions</t>
  </si>
  <si>
    <t>Deductions:</t>
  </si>
  <si>
    <t xml:space="preserve"> Reserve for Accumulated Depreciation (Acct 108) (A)</t>
  </si>
  <si>
    <t xml:space="preserve">Sch B-3, (C) </t>
  </si>
  <si>
    <t xml:space="preserve"> Accum. Deferred Income Taxes (Accts 190, 282, &amp; 283) (A)</t>
  </si>
  <si>
    <t>Sch B-6, WPB-6a</t>
  </si>
  <si>
    <t>(B)</t>
  </si>
  <si>
    <t xml:space="preserve"> Customer Advances for Construction (Account 252)</t>
  </si>
  <si>
    <t>WPB-6a</t>
  </si>
  <si>
    <t>Total Regulatory Liability - Excess Deferred Taxes</t>
  </si>
  <si>
    <t>Sch B-6</t>
  </si>
  <si>
    <t xml:space="preserve"> Investment Tax Credits</t>
  </si>
  <si>
    <t>Total Deductions</t>
  </si>
  <si>
    <t>Net Original Cost Rate Base</t>
  </si>
  <si>
    <t>Jurisdictional Rate Base Ratio</t>
  </si>
  <si>
    <t>Jurisdictional Rate Base Ratio - Excluding Non-Jurisdictional</t>
  </si>
  <si>
    <t>(A)  Adjusted for non-jurisdictional gas plant.</t>
  </si>
  <si>
    <t>(B)  Staff-DR-01-015, page 4.</t>
  </si>
  <si>
    <t>(C)  Company records.</t>
  </si>
  <si>
    <t>PAGE  4  OF  5</t>
  </si>
  <si>
    <t xml:space="preserve">  </t>
  </si>
  <si>
    <t>NO.</t>
  </si>
  <si>
    <t>(A)</t>
  </si>
  <si>
    <t>(Col. 1 * Col. 2)</t>
  </si>
  <si>
    <t xml:space="preserve">  (2)</t>
  </si>
  <si>
    <t xml:space="preserve">    (3)</t>
  </si>
  <si>
    <t>Investment Tax Credit - 3%</t>
  </si>
  <si>
    <t>Liberalized Depreciation</t>
  </si>
  <si>
    <t>Excess Deferred Taxes</t>
  </si>
  <si>
    <t>(A) Ratio of Gas Plant Devoted to Other Than Duke Energy Kentucky Customers to Total Plant.</t>
  </si>
  <si>
    <t>PAGE  5  OF  5</t>
  </si>
  <si>
    <t>COMPUTATION OF RATIO OF PLANT DEVOTED TO OTHER THAN</t>
  </si>
  <si>
    <t>DE-KENTUCKY CUSTOMERS TO TOTAL PLANT FOR ELIMINATION PURPOSES</t>
  </si>
  <si>
    <t>LINE</t>
  </si>
  <si>
    <t>Amount (1)</t>
  </si>
  <si>
    <t>Total Net Gas Plant before Adjustment</t>
  </si>
  <si>
    <t xml:space="preserve">   of Facilities Devoted to Other</t>
  </si>
  <si>
    <t>Original Cost</t>
  </si>
  <si>
    <t xml:space="preserve">   Than DE-Kentucky Customers</t>
  </si>
  <si>
    <t>Accum Depr.</t>
  </si>
  <si>
    <t>Net Plant</t>
  </si>
  <si>
    <t>Total Net Gas Plant Devoted to</t>
  </si>
  <si>
    <t xml:space="preserve">   Other Than DE-Kentucky Customers</t>
  </si>
  <si>
    <t xml:space="preserve">Ratio of Plant Devoted to Other Than </t>
  </si>
  <si>
    <t>DE-Kentucky Customers to Total Plant   (Line 8 / Line 4)</t>
  </si>
  <si>
    <t>(1) Company Records.</t>
  </si>
  <si>
    <t>STAFF-DR-01-024</t>
  </si>
  <si>
    <t>S. E. LAWLER</t>
  </si>
  <si>
    <t>DUKE ENERGY KENTUCKY, INC.</t>
  </si>
  <si>
    <t>CASE NO. 2019-00271</t>
  </si>
  <si>
    <t>AS OF NOVEMBER 30, 2019</t>
  </si>
  <si>
    <t>ELECTRIC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</si>
</sst>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64" formatCode="General_)"/>
    <numFmt numFmtId="165" formatCode="0.000%"/>
    <numFmt numFmtId="166" formatCode="_(&quot;$&quot;* #,##0_);_(&quot;$&quot;* \(#,##0\);_(&quot;$&quot;* &quot;0&quot;_);_(@_)"/>
  </numFmts>
  <fonts count="12" x14ac:knownFonts="1">
    <font>
      <sz val="10"/>
      <color theme="1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name val="Courier"/>
      <family val="3"/>
    </font>
    <font>
      <u/>
      <sz val="10"/>
      <name val="Arial"/>
      <family val="2"/>
    </font>
    <font>
      <sz val="10"/>
      <color rgb="FF0000FF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u val="double"/>
      <sz val="10"/>
      <name val="Arial"/>
      <family val="2"/>
    </font>
    <font>
      <sz val="10"/>
      <color indexed="8"/>
      <name val="Arial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164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</cellStyleXfs>
  <cellXfs count="117">
    <xf numFmtId="0" fontId="0" fillId="0" borderId="0" xfId="0"/>
    <xf numFmtId="164" fontId="2" fillId="0" borderId="0" xfId="1" applyFont="1" applyFill="1" applyAlignment="1" applyProtection="1">
      <alignment horizontal="centerContinuous"/>
    </xf>
    <xf numFmtId="164" fontId="2" fillId="0" borderId="0" xfId="1" applyFont="1" applyFill="1" applyAlignment="1">
      <alignment horizontal="centerContinuous"/>
    </xf>
    <xf numFmtId="0" fontId="2" fillId="0" borderId="0" xfId="2"/>
    <xf numFmtId="164" fontId="2" fillId="0" borderId="0" xfId="1" applyFont="1" applyFill="1" applyBorder="1" applyAlignment="1" applyProtection="1">
      <alignment horizontal="centerContinuous"/>
    </xf>
    <xf numFmtId="164" fontId="2" fillId="0" borderId="0" xfId="1" applyFont="1" applyFill="1"/>
    <xf numFmtId="0" fontId="2" fillId="0" borderId="0" xfId="2" applyFont="1"/>
    <xf numFmtId="164" fontId="2" fillId="0" borderId="0" xfId="1" applyFont="1" applyFill="1" applyBorder="1" applyAlignment="1">
      <alignment horizontal="centerContinuous"/>
    </xf>
    <xf numFmtId="164" fontId="2" fillId="0" borderId="0" xfId="1" applyNumberFormat="1" applyFont="1" applyFill="1" applyAlignment="1" applyProtection="1">
      <alignment horizontal="centerContinuous"/>
      <protection locked="0"/>
    </xf>
    <xf numFmtId="164" fontId="2" fillId="0" borderId="0" xfId="1" applyNumberFormat="1" applyFont="1" applyFill="1" applyBorder="1" applyAlignment="1" applyProtection="1">
      <alignment horizontal="centerContinuous"/>
      <protection locked="0"/>
    </xf>
    <xf numFmtId="164" fontId="2" fillId="0" borderId="0" xfId="1" applyFont="1" applyFill="1" applyAlignment="1" applyProtection="1">
      <alignment horizontal="left"/>
    </xf>
    <xf numFmtId="164" fontId="2" fillId="0" borderId="0" xfId="1" applyFont="1" applyFill="1" applyBorder="1"/>
    <xf numFmtId="0" fontId="2" fillId="0" borderId="0" xfId="3" applyFont="1" applyFill="1" applyAlignment="1" applyProtection="1">
      <alignment horizontal="left"/>
    </xf>
    <xf numFmtId="0" fontId="2" fillId="0" borderId="0" xfId="4" applyFont="1" applyFill="1"/>
    <xf numFmtId="164" fontId="2" fillId="0" borderId="0" xfId="1" applyFont="1" applyFill="1" applyBorder="1" applyAlignment="1" applyProtection="1"/>
    <xf numFmtId="0" fontId="2" fillId="0" borderId="0" xfId="3" applyFont="1" applyFill="1" applyProtection="1"/>
    <xf numFmtId="0" fontId="2" fillId="0" borderId="0" xfId="5" applyFont="1" applyFill="1" applyAlignment="1" applyProtection="1">
      <alignment horizontal="left"/>
    </xf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 indent="1"/>
    </xf>
    <xf numFmtId="0" fontId="2" fillId="0" borderId="0" xfId="2" applyAlignment="1">
      <alignment horizontal="center"/>
    </xf>
    <xf numFmtId="0" fontId="2" fillId="0" borderId="0" xfId="6" applyFont="1" applyFill="1" applyAlignment="1" applyProtection="1"/>
    <xf numFmtId="37" fontId="2" fillId="0" borderId="0" xfId="2" applyNumberFormat="1" applyBorder="1"/>
    <xf numFmtId="0" fontId="2" fillId="0" borderId="0" xfId="2" applyFill="1" applyAlignment="1">
      <alignment horizontal="center"/>
    </xf>
    <xf numFmtId="0" fontId="2" fillId="0" borderId="0" xfId="2" applyFont="1" applyFill="1"/>
    <xf numFmtId="0" fontId="2" fillId="0" borderId="0" xfId="2" applyFill="1"/>
    <xf numFmtId="0" fontId="2" fillId="0" borderId="0" xfId="2" applyFont="1" applyFill="1" applyAlignment="1">
      <alignment horizontal="center"/>
    </xf>
    <xf numFmtId="37" fontId="2" fillId="0" borderId="0" xfId="2" applyNumberFormat="1" applyFill="1"/>
    <xf numFmtId="0" fontId="4" fillId="0" borderId="0" xfId="2" applyFont="1"/>
    <xf numFmtId="0" fontId="2" fillId="0" borderId="0" xfId="2" applyFont="1" applyAlignment="1">
      <alignment horizontal="left" indent="1"/>
    </xf>
    <xf numFmtId="0" fontId="2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0" fontId="2" fillId="0" borderId="1" xfId="2" applyFont="1" applyBorder="1" applyAlignment="1">
      <alignment horizontal="left"/>
    </xf>
    <xf numFmtId="0" fontId="2" fillId="0" borderId="0" xfId="2" applyFont="1" applyBorder="1" applyAlignment="1">
      <alignment horizontal="left" indent="1"/>
    </xf>
    <xf numFmtId="37" fontId="2" fillId="0" borderId="0" xfId="2" applyNumberFormat="1"/>
    <xf numFmtId="37" fontId="5" fillId="0" borderId="0" xfId="2" applyNumberFormat="1" applyFont="1" applyFill="1"/>
    <xf numFmtId="0" fontId="2" fillId="0" borderId="0" xfId="2" applyFont="1" applyFill="1" applyAlignment="1">
      <alignment horizontal="left"/>
    </xf>
    <xf numFmtId="41" fontId="2" fillId="0" borderId="0" xfId="2" applyNumberFormat="1"/>
    <xf numFmtId="0" fontId="2" fillId="0" borderId="0" xfId="7" applyFont="1" applyFill="1" applyAlignment="1" applyProtection="1">
      <alignment horizontal="left"/>
    </xf>
    <xf numFmtId="0" fontId="2" fillId="0" borderId="0" xfId="8" applyFont="1" applyFill="1" applyProtection="1"/>
    <xf numFmtId="0" fontId="2" fillId="0" borderId="0" xfId="8" applyFont="1" applyFill="1"/>
    <xf numFmtId="0" fontId="7" fillId="0" borderId="0" xfId="7" applyFont="1" applyFill="1" applyAlignment="1" applyProtection="1">
      <alignment horizontal="left"/>
    </xf>
    <xf numFmtId="0" fontId="7" fillId="0" borderId="0" xfId="8" applyFont="1" applyFill="1" applyAlignment="1" applyProtection="1">
      <alignment horizontal="left"/>
    </xf>
    <xf numFmtId="0" fontId="2" fillId="0" borderId="0" xfId="8" applyFont="1" applyFill="1" applyAlignment="1">
      <alignment horizontal="centerContinuous"/>
    </xf>
    <xf numFmtId="0" fontId="2" fillId="0" borderId="0" xfId="8" applyFont="1" applyFill="1" applyAlignment="1">
      <alignment horizontal="center"/>
    </xf>
    <xf numFmtId="0" fontId="2" fillId="0" borderId="1" xfId="8" applyFont="1" applyFill="1" applyBorder="1" applyAlignment="1">
      <alignment horizontal="centerContinuous"/>
    </xf>
    <xf numFmtId="0" fontId="4" fillId="0" borderId="0" xfId="8" applyFont="1" applyFill="1" applyAlignment="1">
      <alignment horizontal="center"/>
    </xf>
    <xf numFmtId="0" fontId="2" fillId="0" borderId="0" xfId="6" applyFont="1" applyFill="1"/>
    <xf numFmtId="0" fontId="2" fillId="0" borderId="0" xfId="8" quotePrefix="1" applyFont="1" applyFill="1" applyAlignment="1">
      <alignment horizontal="center"/>
    </xf>
    <xf numFmtId="37" fontId="2" fillId="0" borderId="0" xfId="8" applyNumberFormat="1" applyFont="1" applyFill="1"/>
    <xf numFmtId="165" fontId="2" fillId="0" borderId="0" xfId="8" applyNumberFormat="1" applyFont="1" applyFill="1"/>
    <xf numFmtId="10" fontId="2" fillId="0" borderId="0" xfId="8" applyNumberFormat="1" applyFont="1" applyFill="1"/>
    <xf numFmtId="37" fontId="8" fillId="0" borderId="0" xfId="8" applyNumberFormat="1" applyFont="1" applyFill="1"/>
    <xf numFmtId="0" fontId="2" fillId="0" borderId="0" xfId="8" quotePrefix="1" applyFont="1" applyFill="1"/>
    <xf numFmtId="0" fontId="2" fillId="0" borderId="0" xfId="2" applyFill="1" applyAlignment="1">
      <alignment horizontal="centerContinuous"/>
    </xf>
    <xf numFmtId="0" fontId="2" fillId="0" borderId="0" xfId="3" applyFont="1" applyFill="1" applyAlignment="1" applyProtection="1">
      <alignment horizontal="centerContinuous"/>
    </xf>
    <xf numFmtId="0" fontId="2" fillId="0" borderId="0" xfId="7" applyFont="1" applyFill="1"/>
    <xf numFmtId="0" fontId="7" fillId="0" borderId="0" xfId="7" applyFont="1" applyFill="1" applyAlignment="1" applyProtection="1">
      <alignment horizontal="left" indent="1"/>
    </xf>
    <xf numFmtId="0" fontId="2" fillId="0" borderId="0" xfId="7" applyFont="1" applyFill="1" applyAlignment="1" applyProtection="1">
      <alignment horizontal="center"/>
    </xf>
    <xf numFmtId="0" fontId="2" fillId="0" borderId="0" xfId="7" applyFont="1" applyFill="1" applyAlignment="1">
      <alignment horizontal="center"/>
    </xf>
    <xf numFmtId="0" fontId="2" fillId="0" borderId="1" xfId="7" applyFont="1" applyFill="1" applyBorder="1" applyAlignment="1" applyProtection="1">
      <alignment horizontal="center"/>
    </xf>
    <xf numFmtId="0" fontId="2" fillId="0" borderId="1" xfId="7" applyFont="1" applyFill="1" applyBorder="1" applyAlignment="1" applyProtection="1">
      <alignment horizontal="left"/>
    </xf>
    <xf numFmtId="0" fontId="2" fillId="0" borderId="1" xfId="7" applyFont="1" applyFill="1" applyBorder="1" applyAlignment="1">
      <alignment horizontal="center"/>
    </xf>
    <xf numFmtId="0" fontId="2" fillId="0" borderId="1" xfId="7" applyFont="1" applyFill="1" applyBorder="1"/>
    <xf numFmtId="0" fontId="2" fillId="0" borderId="0" xfId="8" applyFont="1" applyFill="1" applyBorder="1"/>
    <xf numFmtId="37" fontId="2" fillId="0" borderId="0" xfId="7" applyNumberFormat="1" applyFont="1" applyFill="1" applyBorder="1" applyProtection="1"/>
    <xf numFmtId="37" fontId="5" fillId="0" borderId="0" xfId="7" applyNumberFormat="1" applyFont="1" applyFill="1" applyBorder="1" applyProtection="1"/>
    <xf numFmtId="37" fontId="2" fillId="0" borderId="0" xfId="7" applyNumberFormat="1" applyFont="1" applyFill="1" applyProtection="1"/>
    <xf numFmtId="0" fontId="2" fillId="0" borderId="0" xfId="7" applyFont="1" applyFill="1" applyProtection="1">
      <protection locked="0"/>
    </xf>
    <xf numFmtId="0" fontId="2" fillId="0" borderId="0" xfId="7" applyFont="1" applyFill="1" applyBorder="1"/>
    <xf numFmtId="37" fontId="2" fillId="0" borderId="0" xfId="7" applyNumberFormat="1" applyFont="1" applyFill="1" applyProtection="1">
      <protection locked="0"/>
    </xf>
    <xf numFmtId="37" fontId="2" fillId="0" borderId="3" xfId="7" applyNumberFormat="1" applyFont="1" applyFill="1" applyBorder="1" applyProtection="1"/>
    <xf numFmtId="37" fontId="2" fillId="0" borderId="2" xfId="7" applyNumberFormat="1" applyFont="1" applyFill="1" applyBorder="1" applyProtection="1"/>
    <xf numFmtId="37" fontId="5" fillId="0" borderId="0" xfId="7" applyNumberFormat="1" applyFont="1" applyFill="1" applyProtection="1"/>
    <xf numFmtId="37" fontId="2" fillId="0" borderId="4" xfId="7" applyNumberFormat="1" applyFont="1" applyFill="1" applyBorder="1" applyProtection="1"/>
    <xf numFmtId="165" fontId="7" fillId="0" borderId="4" xfId="7" applyNumberFormat="1" applyFont="1" applyFill="1" applyBorder="1" applyProtection="1"/>
    <xf numFmtId="165" fontId="2" fillId="0" borderId="4" xfId="7" applyNumberFormat="1" applyFont="1" applyFill="1" applyBorder="1" applyProtection="1"/>
    <xf numFmtId="165" fontId="2" fillId="0" borderId="0" xfId="7" applyNumberFormat="1" applyFont="1" applyFill="1" applyBorder="1" applyProtection="1"/>
    <xf numFmtId="0" fontId="9" fillId="0" borderId="0" xfId="7" applyFont="1" applyFill="1" applyAlignment="1" applyProtection="1">
      <alignment horizontal="center"/>
    </xf>
    <xf numFmtId="0" fontId="2" fillId="0" borderId="0" xfId="7" quotePrefix="1" applyFont="1" applyFill="1" applyAlignment="1" applyProtection="1">
      <alignment horizontal="left"/>
    </xf>
    <xf numFmtId="0" fontId="9" fillId="0" borderId="0" xfId="7" applyFont="1" applyFill="1" applyBorder="1" applyAlignment="1" applyProtection="1">
      <alignment horizontal="left"/>
    </xf>
    <xf numFmtId="0" fontId="2" fillId="0" borderId="0" xfId="2" applyFont="1" applyFill="1" applyAlignment="1" applyProtection="1">
      <alignment horizontal="left"/>
    </xf>
    <xf numFmtId="0" fontId="2" fillId="0" borderId="0" xfId="7" applyFont="1" applyFill="1" applyBorder="1" applyAlignment="1" applyProtection="1">
      <alignment horizontal="left"/>
    </xf>
    <xf numFmtId="0" fontId="7" fillId="0" borderId="0" xfId="2" applyFont="1" applyFill="1" applyAlignment="1" applyProtection="1">
      <alignment horizontal="left"/>
    </xf>
    <xf numFmtId="0" fontId="9" fillId="0" borderId="0" xfId="2" applyFont="1" applyFill="1" applyAlignment="1">
      <alignment horizontal="right"/>
    </xf>
    <xf numFmtId="0" fontId="2" fillId="0" borderId="1" xfId="2" applyFont="1" applyFill="1" applyBorder="1" applyAlignment="1" applyProtection="1">
      <alignment horizontal="center"/>
    </xf>
    <xf numFmtId="0" fontId="2" fillId="0" borderId="1" xfId="2" applyFont="1" applyFill="1" applyBorder="1"/>
    <xf numFmtId="0" fontId="9" fillId="0" borderId="1" xfId="2" applyFont="1" applyFill="1" applyBorder="1" applyAlignment="1" applyProtection="1">
      <alignment horizontal="center"/>
    </xf>
    <xf numFmtId="0" fontId="2" fillId="0" borderId="0" xfId="2" applyFont="1" applyFill="1" applyAlignment="1" applyProtection="1">
      <alignment horizontal="center"/>
    </xf>
    <xf numFmtId="37" fontId="2" fillId="0" borderId="0" xfId="2" applyNumberFormat="1" applyFont="1" applyFill="1" applyAlignment="1" applyProtection="1">
      <alignment horizontal="center"/>
    </xf>
    <xf numFmtId="0" fontId="2" fillId="0" borderId="0" xfId="2" applyFont="1" applyFill="1" applyProtection="1">
      <protection locked="0"/>
    </xf>
    <xf numFmtId="37" fontId="2" fillId="0" borderId="0" xfId="2" applyNumberFormat="1" applyFont="1" applyFill="1" applyProtection="1"/>
    <xf numFmtId="10" fontId="2" fillId="0" borderId="0" xfId="2" applyNumberFormat="1" applyFont="1" applyFill="1" applyProtection="1"/>
    <xf numFmtId="37" fontId="2" fillId="0" borderId="0" xfId="2" quotePrefix="1" applyNumberFormat="1" applyFont="1" applyFill="1" applyAlignment="1" applyProtection="1">
      <alignment horizontal="left"/>
    </xf>
    <xf numFmtId="0" fontId="2" fillId="0" borderId="0" xfId="7" applyFont="1" applyFill="1" applyBorder="1" applyAlignment="1" applyProtection="1">
      <alignment horizontal="center"/>
    </xf>
    <xf numFmtId="37" fontId="2" fillId="0" borderId="0" xfId="7" applyNumberFormat="1" applyFont="1" applyFill="1" applyBorder="1" applyProtection="1">
      <protection locked="0"/>
    </xf>
    <xf numFmtId="0" fontId="2" fillId="0" borderId="0" xfId="7" applyFont="1" applyFill="1" applyBorder="1" applyAlignment="1" applyProtection="1">
      <alignment horizontal="left"/>
      <protection locked="0"/>
    </xf>
    <xf numFmtId="0" fontId="2" fillId="0" borderId="0" xfId="7" applyFont="1" applyFill="1" applyBorder="1" applyAlignment="1">
      <alignment horizontal="left"/>
    </xf>
    <xf numFmtId="0" fontId="2" fillId="0" borderId="0" xfId="7" applyFont="1" applyFill="1" applyProtection="1"/>
    <xf numFmtId="165" fontId="2" fillId="0" borderId="0" xfId="7" applyNumberFormat="1" applyFont="1" applyFill="1" applyProtection="1"/>
    <xf numFmtId="0" fontId="9" fillId="0" borderId="1" xfId="7" applyFont="1" applyFill="1" applyBorder="1" applyAlignment="1" applyProtection="1">
      <alignment horizontal="center"/>
    </xf>
    <xf numFmtId="0" fontId="9" fillId="0" borderId="1" xfId="7" applyFont="1" applyFill="1" applyBorder="1" applyAlignment="1">
      <alignment horizontal="center"/>
    </xf>
    <xf numFmtId="166" fontId="2" fillId="0" borderId="0" xfId="7" applyNumberFormat="1" applyFont="1" applyFill="1" applyProtection="1">
      <protection locked="0"/>
    </xf>
    <xf numFmtId="41" fontId="4" fillId="0" borderId="0" xfId="7" applyNumberFormat="1" applyFont="1" applyFill="1" applyProtection="1">
      <protection locked="0"/>
    </xf>
    <xf numFmtId="0" fontId="2" fillId="0" borderId="0" xfId="7" applyFont="1" applyFill="1" applyAlignment="1">
      <alignment horizontal="left"/>
    </xf>
    <xf numFmtId="166" fontId="8" fillId="0" borderId="0" xfId="7" applyNumberFormat="1" applyFont="1" applyFill="1" applyProtection="1">
      <protection locked="0"/>
    </xf>
    <xf numFmtId="10" fontId="8" fillId="0" borderId="0" xfId="7" applyNumberFormat="1" applyFont="1" applyFill="1" applyProtection="1"/>
    <xf numFmtId="0" fontId="2" fillId="0" borderId="0" xfId="7" applyFont="1" applyFill="1" applyAlignment="1" applyProtection="1">
      <alignment horizontal="fill"/>
    </xf>
    <xf numFmtId="0" fontId="2" fillId="0" borderId="0" xfId="7" quotePrefix="1" applyFont="1" applyFill="1" applyBorder="1"/>
    <xf numFmtId="37" fontId="5" fillId="0" borderId="0" xfId="8" applyNumberFormat="1" applyFont="1" applyFill="1"/>
    <xf numFmtId="37" fontId="5" fillId="0" borderId="1" xfId="2" applyNumberFormat="1" applyFont="1" applyFill="1" applyBorder="1"/>
    <xf numFmtId="37" fontId="5" fillId="0" borderId="0" xfId="7" applyNumberFormat="1" applyFont="1" applyFill="1" applyBorder="1" applyAlignment="1" applyProtection="1">
      <alignment horizontal="center"/>
    </xf>
    <xf numFmtId="0" fontId="5" fillId="0" borderId="0" xfId="7" applyFont="1" applyFill="1"/>
    <xf numFmtId="0" fontId="5" fillId="0" borderId="0" xfId="7" applyFont="1" applyFill="1" applyBorder="1"/>
    <xf numFmtId="37" fontId="5" fillId="0" borderId="0" xfId="2" applyNumberFormat="1" applyFont="1" applyFill="1" applyProtection="1"/>
    <xf numFmtId="0" fontId="5" fillId="0" borderId="0" xfId="2" applyFont="1" applyFill="1"/>
    <xf numFmtId="0" fontId="2" fillId="0" borderId="0" xfId="2" applyAlignment="1">
      <alignment horizontal="centerContinuous"/>
    </xf>
  </cellXfs>
  <cellStyles count="9">
    <cellStyle name="Normal" xfId="0" builtinId="0"/>
    <cellStyle name="Normal 10 18" xfId="2"/>
    <cellStyle name="Normal_KPSC GAS SFRs-Forward Looking" xfId="7"/>
    <cellStyle name="Normal_SCH_11" xfId="1"/>
    <cellStyle name="Normal_SCH_A" xfId="6"/>
    <cellStyle name="Normal_SCH_D2.10" xfId="8"/>
    <cellStyle name="Normal_SCH_F4" xfId="5"/>
    <cellStyle name="Normal_SCH_I5" xfId="4"/>
    <cellStyle name="Normal_SCH_J1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48"/>
  <sheetViews>
    <sheetView tabSelected="1" view="pageLayout" zoomScaleNormal="100" workbookViewId="0">
      <selection activeCell="B38" sqref="B38"/>
    </sheetView>
  </sheetViews>
  <sheetFormatPr defaultColWidth="8.85546875" defaultRowHeight="12.75" x14ac:dyDescent="0.2"/>
  <cols>
    <col min="1" max="1" width="6.42578125" style="3" customWidth="1"/>
    <col min="2" max="2" width="41.5703125" style="3" customWidth="1"/>
    <col min="3" max="3" width="4" style="3" customWidth="1"/>
    <col min="4" max="4" width="20" style="3" customWidth="1"/>
    <col min="5" max="5" width="6.5703125" style="3" customWidth="1"/>
    <col min="6" max="6" width="16.5703125" style="3" customWidth="1"/>
    <col min="7" max="7" width="8.85546875" style="3"/>
    <col min="8" max="8" width="12.42578125" style="3" bestFit="1" customWidth="1"/>
    <col min="9" max="16384" width="8.85546875" style="3"/>
  </cols>
  <sheetData>
    <row r="1" spans="1:18" x14ac:dyDescent="0.2">
      <c r="A1" s="1" t="s">
        <v>136</v>
      </c>
      <c r="B1" s="1"/>
      <c r="C1" s="1"/>
      <c r="D1" s="1"/>
      <c r="E1" s="1"/>
      <c r="F1" s="2"/>
      <c r="H1" s="1"/>
      <c r="I1" s="1"/>
      <c r="J1" s="1"/>
      <c r="K1" s="1"/>
      <c r="L1" s="4"/>
      <c r="M1" s="1"/>
      <c r="N1" s="4"/>
      <c r="O1" s="1"/>
      <c r="P1" s="5"/>
      <c r="Q1" s="5"/>
      <c r="R1" s="6"/>
    </row>
    <row r="2" spans="1:18" x14ac:dyDescent="0.2">
      <c r="A2" s="1" t="s">
        <v>137</v>
      </c>
      <c r="B2" s="1"/>
      <c r="C2" s="1"/>
      <c r="D2" s="1"/>
      <c r="E2" s="1"/>
      <c r="F2" s="2"/>
      <c r="H2" s="1"/>
      <c r="I2" s="1"/>
      <c r="J2" s="1"/>
      <c r="K2" s="1"/>
      <c r="L2" s="4"/>
      <c r="M2" s="1"/>
      <c r="N2" s="4"/>
      <c r="O2" s="1"/>
      <c r="P2" s="5"/>
      <c r="Q2" s="5"/>
      <c r="R2" s="6"/>
    </row>
    <row r="3" spans="1:18" x14ac:dyDescent="0.2">
      <c r="A3" s="2" t="s">
        <v>0</v>
      </c>
      <c r="B3" s="2"/>
      <c r="C3" s="2"/>
      <c r="D3" s="2"/>
      <c r="E3" s="2"/>
      <c r="F3" s="2"/>
      <c r="H3" s="2"/>
      <c r="I3" s="2"/>
      <c r="J3" s="2"/>
      <c r="K3" s="2"/>
      <c r="L3" s="7"/>
      <c r="M3" s="2"/>
      <c r="N3" s="7"/>
      <c r="O3" s="2"/>
      <c r="P3" s="5"/>
      <c r="Q3" s="5"/>
      <c r="R3" s="6"/>
    </row>
    <row r="4" spans="1:18" x14ac:dyDescent="0.2">
      <c r="A4" s="8" t="s">
        <v>138</v>
      </c>
      <c r="B4" s="8"/>
      <c r="C4" s="8"/>
      <c r="D4" s="8"/>
      <c r="E4" s="8"/>
      <c r="F4" s="2"/>
      <c r="H4" s="8"/>
      <c r="I4" s="8"/>
      <c r="J4" s="8"/>
      <c r="K4" s="8"/>
      <c r="L4" s="9"/>
      <c r="M4" s="8"/>
      <c r="N4" s="9"/>
      <c r="O4" s="8"/>
      <c r="P4" s="5"/>
      <c r="Q4" s="5"/>
      <c r="R4" s="6"/>
    </row>
    <row r="5" spans="1:18" x14ac:dyDescent="0.2">
      <c r="A5" s="5"/>
      <c r="B5" s="5"/>
      <c r="C5" s="5"/>
      <c r="D5" s="5"/>
      <c r="E5" s="5"/>
      <c r="F5" s="10"/>
      <c r="H5" s="5"/>
      <c r="I5" s="5"/>
      <c r="J5" s="5"/>
      <c r="K5" s="5"/>
      <c r="L5" s="11"/>
      <c r="M5" s="5"/>
      <c r="N5" s="11"/>
      <c r="O5" s="5"/>
      <c r="P5" s="12"/>
      <c r="Q5" s="5"/>
      <c r="R5" s="6"/>
    </row>
    <row r="6" spans="1:18" x14ac:dyDescent="0.2">
      <c r="A6" s="13"/>
      <c r="B6" s="5"/>
      <c r="C6" s="5"/>
      <c r="D6" s="5"/>
      <c r="E6" s="14" t="s">
        <v>134</v>
      </c>
      <c r="H6" s="5"/>
      <c r="I6" s="5"/>
      <c r="J6" s="5"/>
      <c r="K6" s="5"/>
      <c r="L6" s="11"/>
      <c r="N6" s="11"/>
      <c r="P6" s="12"/>
      <c r="Q6" s="5"/>
      <c r="R6" s="6"/>
    </row>
    <row r="7" spans="1:18" x14ac:dyDescent="0.2">
      <c r="A7" s="15"/>
      <c r="B7" s="5"/>
      <c r="C7" s="5"/>
      <c r="D7" s="5"/>
      <c r="E7" s="12" t="s">
        <v>1</v>
      </c>
      <c r="H7" s="5"/>
      <c r="I7" s="5"/>
      <c r="J7" s="5"/>
      <c r="K7" s="5"/>
      <c r="L7" s="11"/>
      <c r="N7" s="11"/>
      <c r="P7" s="12"/>
      <c r="Q7" s="5"/>
      <c r="R7" s="6"/>
    </row>
    <row r="8" spans="1:18" x14ac:dyDescent="0.2">
      <c r="A8" s="16"/>
      <c r="B8" s="5"/>
      <c r="C8" s="5"/>
      <c r="D8" s="5"/>
      <c r="E8" s="12" t="s">
        <v>2</v>
      </c>
      <c r="H8" s="5"/>
      <c r="I8" s="5"/>
      <c r="J8" s="5"/>
      <c r="K8" s="5"/>
      <c r="L8" s="11"/>
      <c r="N8" s="11"/>
      <c r="P8" s="5"/>
      <c r="Q8" s="5"/>
      <c r="R8" s="6"/>
    </row>
    <row r="9" spans="1:18" x14ac:dyDescent="0.2">
      <c r="A9" s="5"/>
      <c r="B9" s="5"/>
      <c r="C9" s="5"/>
      <c r="D9" s="5"/>
      <c r="E9" s="12" t="s">
        <v>135</v>
      </c>
      <c r="H9" s="5"/>
      <c r="I9" s="5"/>
      <c r="J9" s="5"/>
      <c r="K9" s="5"/>
      <c r="L9" s="11"/>
      <c r="N9" s="11"/>
      <c r="Q9" s="5"/>
      <c r="R9" s="6"/>
    </row>
    <row r="10" spans="1:18" x14ac:dyDescent="0.2">
      <c r="Q10" s="5"/>
    </row>
    <row r="11" spans="1:18" x14ac:dyDescent="0.2">
      <c r="Q11" s="5"/>
    </row>
    <row r="13" spans="1:18" x14ac:dyDescent="0.2">
      <c r="A13" s="17" t="s">
        <v>3</v>
      </c>
    </row>
    <row r="14" spans="1:18" x14ac:dyDescent="0.2">
      <c r="A14" s="18" t="s">
        <v>4</v>
      </c>
      <c r="B14" s="19" t="s">
        <v>5</v>
      </c>
      <c r="C14" s="19"/>
      <c r="D14" s="18" t="s">
        <v>6</v>
      </c>
      <c r="E14" s="18"/>
      <c r="F14" s="18" t="s">
        <v>7</v>
      </c>
    </row>
    <row r="16" spans="1:18" x14ac:dyDescent="0.2">
      <c r="A16" s="20">
        <v>1</v>
      </c>
      <c r="B16" s="21" t="s">
        <v>8</v>
      </c>
      <c r="C16" s="21"/>
      <c r="D16" s="17" t="s">
        <v>9</v>
      </c>
      <c r="E16" s="17"/>
      <c r="F16" s="22">
        <f>'RB vs Cap BP DR-01-024 Pg2'!G30</f>
        <v>989192485</v>
      </c>
    </row>
    <row r="17" spans="1:6" x14ac:dyDescent="0.2">
      <c r="A17" s="20"/>
    </row>
    <row r="18" spans="1:6" x14ac:dyDescent="0.2">
      <c r="A18" s="23">
        <v>2</v>
      </c>
      <c r="B18" s="24" t="s">
        <v>10</v>
      </c>
      <c r="C18" s="25"/>
      <c r="D18" s="26" t="s">
        <v>11</v>
      </c>
      <c r="F18" s="35">
        <v>-75731528.921599999</v>
      </c>
    </row>
    <row r="19" spans="1:6" x14ac:dyDescent="0.2">
      <c r="A19" s="20"/>
      <c r="B19" s="6"/>
      <c r="F19" s="27"/>
    </row>
    <row r="20" spans="1:6" x14ac:dyDescent="0.2">
      <c r="A20" s="20">
        <v>3</v>
      </c>
      <c r="B20" s="28" t="s">
        <v>12</v>
      </c>
      <c r="F20" s="27"/>
    </row>
    <row r="21" spans="1:6" x14ac:dyDescent="0.2">
      <c r="A21" s="20">
        <f t="shared" ref="A21:A27" si="0">A20+1</f>
        <v>4</v>
      </c>
      <c r="B21" s="29" t="s">
        <v>13</v>
      </c>
      <c r="D21" s="17" t="s">
        <v>14</v>
      </c>
      <c r="F21" s="35">
        <v>-6004577</v>
      </c>
    </row>
    <row r="22" spans="1:6" x14ac:dyDescent="0.2">
      <c r="A22" s="20">
        <f t="shared" si="0"/>
        <v>5</v>
      </c>
      <c r="B22" s="29" t="s">
        <v>15</v>
      </c>
      <c r="D22" s="26" t="s">
        <v>16</v>
      </c>
      <c r="F22" s="35">
        <v>-74379069.980878323</v>
      </c>
    </row>
    <row r="23" spans="1:6" x14ac:dyDescent="0.2">
      <c r="A23" s="20">
        <f t="shared" si="0"/>
        <v>6</v>
      </c>
      <c r="B23" s="29" t="s">
        <v>17</v>
      </c>
      <c r="D23" s="17" t="s">
        <v>14</v>
      </c>
      <c r="F23" s="35">
        <v>-2917425</v>
      </c>
    </row>
    <row r="24" spans="1:6" x14ac:dyDescent="0.2">
      <c r="A24" s="20">
        <f t="shared" si="0"/>
        <v>7</v>
      </c>
      <c r="B24" s="29" t="s">
        <v>18</v>
      </c>
      <c r="D24" s="17" t="s">
        <v>14</v>
      </c>
      <c r="F24" s="35">
        <v>-21587729</v>
      </c>
    </row>
    <row r="25" spans="1:6" x14ac:dyDescent="0.2">
      <c r="A25" s="20">
        <f t="shared" si="0"/>
        <v>8</v>
      </c>
      <c r="B25" s="29" t="s">
        <v>19</v>
      </c>
      <c r="D25" s="17" t="s">
        <v>14</v>
      </c>
      <c r="F25" s="35">
        <v>-111951913</v>
      </c>
    </row>
    <row r="26" spans="1:6" x14ac:dyDescent="0.2">
      <c r="A26" s="20">
        <f t="shared" si="0"/>
        <v>9</v>
      </c>
      <c r="B26" s="29" t="s">
        <v>20</v>
      </c>
      <c r="D26" s="17" t="s">
        <v>14</v>
      </c>
      <c r="F26" s="110">
        <v>-18727690.29290168</v>
      </c>
    </row>
    <row r="27" spans="1:6" x14ac:dyDescent="0.2">
      <c r="A27" s="20">
        <f t="shared" si="0"/>
        <v>10</v>
      </c>
      <c r="B27" s="30" t="s">
        <v>21</v>
      </c>
      <c r="D27" s="25"/>
      <c r="F27" s="27">
        <f>SUM(F21:F26)</f>
        <v>-235568404.27377999</v>
      </c>
    </row>
    <row r="28" spans="1:6" x14ac:dyDescent="0.2">
      <c r="A28" s="20"/>
      <c r="D28" s="25"/>
      <c r="F28" s="25"/>
    </row>
    <row r="29" spans="1:6" x14ac:dyDescent="0.2">
      <c r="A29" s="20">
        <f>A27+1</f>
        <v>11</v>
      </c>
      <c r="B29" s="31" t="s">
        <v>22</v>
      </c>
      <c r="D29" s="25"/>
      <c r="F29" s="25"/>
    </row>
    <row r="30" spans="1:6" x14ac:dyDescent="0.2">
      <c r="A30" s="20">
        <f>A29+1</f>
        <v>12</v>
      </c>
      <c r="B30" s="29" t="s">
        <v>23</v>
      </c>
      <c r="D30" s="17" t="s">
        <v>14</v>
      </c>
      <c r="F30" s="35">
        <v>44691851</v>
      </c>
    </row>
    <row r="31" spans="1:6" x14ac:dyDescent="0.2">
      <c r="A31" s="20">
        <f>A30+1</f>
        <v>13</v>
      </c>
      <c r="B31" s="29" t="s">
        <v>24</v>
      </c>
      <c r="D31" s="17" t="s">
        <v>14</v>
      </c>
      <c r="F31" s="35">
        <v>24321300</v>
      </c>
    </row>
    <row r="32" spans="1:6" x14ac:dyDescent="0.2">
      <c r="A32" s="20">
        <f>A31+1</f>
        <v>14</v>
      </c>
      <c r="B32" s="29" t="s">
        <v>25</v>
      </c>
      <c r="D32" s="17" t="s">
        <v>14</v>
      </c>
      <c r="F32" s="110">
        <v>110422332.04475589</v>
      </c>
    </row>
    <row r="33" spans="1:6" x14ac:dyDescent="0.2">
      <c r="A33" s="20">
        <f>A32+1</f>
        <v>15</v>
      </c>
      <c r="B33" s="30" t="s">
        <v>21</v>
      </c>
      <c r="D33" s="25"/>
      <c r="F33" s="27">
        <f>SUM(F30:F32)</f>
        <v>179435483.04475588</v>
      </c>
    </row>
    <row r="34" spans="1:6" x14ac:dyDescent="0.2">
      <c r="A34" s="20"/>
      <c r="B34" s="30"/>
      <c r="D34" s="25"/>
      <c r="F34" s="27"/>
    </row>
    <row r="35" spans="1:6" x14ac:dyDescent="0.2">
      <c r="A35" s="20">
        <f>A33+1</f>
        <v>16</v>
      </c>
      <c r="B35" s="32" t="s">
        <v>26</v>
      </c>
      <c r="D35" s="25"/>
      <c r="F35" s="27"/>
    </row>
    <row r="36" spans="1:6" x14ac:dyDescent="0.2">
      <c r="A36" s="20">
        <f>A35+1</f>
        <v>17</v>
      </c>
      <c r="B36" s="33" t="s">
        <v>27</v>
      </c>
      <c r="D36" s="26" t="s">
        <v>28</v>
      </c>
      <c r="F36" s="35">
        <v>17650833</v>
      </c>
    </row>
    <row r="37" spans="1:6" x14ac:dyDescent="0.2">
      <c r="A37" s="20">
        <f>A36+1</f>
        <v>18</v>
      </c>
      <c r="B37" s="33" t="s">
        <v>29</v>
      </c>
      <c r="D37" s="25"/>
      <c r="F37" s="110">
        <v>950484.15062411129</v>
      </c>
    </row>
    <row r="38" spans="1:6" x14ac:dyDescent="0.2">
      <c r="A38" s="20">
        <f>A37+1</f>
        <v>19</v>
      </c>
      <c r="B38" s="6" t="s">
        <v>21</v>
      </c>
      <c r="D38" s="25"/>
      <c r="F38" s="27">
        <f>SUM(F36:F37)</f>
        <v>18601317.150624111</v>
      </c>
    </row>
    <row r="39" spans="1:6" x14ac:dyDescent="0.2">
      <c r="A39" s="20"/>
      <c r="B39" s="6"/>
      <c r="D39" s="25"/>
      <c r="F39" s="34"/>
    </row>
    <row r="40" spans="1:6" x14ac:dyDescent="0.2">
      <c r="A40" s="20">
        <f>A38+1</f>
        <v>20</v>
      </c>
      <c r="B40" s="24" t="s">
        <v>30</v>
      </c>
      <c r="D40" s="25"/>
      <c r="F40" s="27">
        <f>+F18+F27+F33+F38</f>
        <v>-113263132.99999999</v>
      </c>
    </row>
    <row r="41" spans="1:6" x14ac:dyDescent="0.2">
      <c r="A41" s="20"/>
      <c r="D41" s="25"/>
    </row>
    <row r="42" spans="1:6" x14ac:dyDescent="0.2">
      <c r="A42" s="20">
        <f>A40+1</f>
        <v>21</v>
      </c>
      <c r="B42" s="6" t="s">
        <v>31</v>
      </c>
      <c r="D42" s="26" t="s">
        <v>32</v>
      </c>
      <c r="F42" s="34">
        <f>F16+F40</f>
        <v>875929352</v>
      </c>
    </row>
    <row r="43" spans="1:6" x14ac:dyDescent="0.2">
      <c r="A43" s="20"/>
    </row>
    <row r="44" spans="1:6" x14ac:dyDescent="0.2">
      <c r="A44" s="20"/>
    </row>
    <row r="45" spans="1:6" x14ac:dyDescent="0.2">
      <c r="A45" s="20"/>
    </row>
    <row r="46" spans="1:6" x14ac:dyDescent="0.2">
      <c r="F46" s="37"/>
    </row>
    <row r="47" spans="1:6" x14ac:dyDescent="0.2">
      <c r="F47" s="37"/>
    </row>
    <row r="48" spans="1:6" x14ac:dyDescent="0.2">
      <c r="F48" s="37"/>
    </row>
  </sheetData>
  <pageMargins left="0.7" right="0.7" top="0.75" bottom="0.75" header="0.3" footer="0.3"/>
  <pageSetup scale="50" orientation="portrait" r:id="rId1"/>
  <headerFooter>
    <oddHeader>&amp;R&amp;"Times New Roman,Bold"KyPSC Case No. 2019-00271
STAFF-DR-01-024 Attachment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9"/>
  <sheetViews>
    <sheetView view="pageLayout" zoomScaleNormal="100" workbookViewId="0">
      <selection activeCell="B38" sqref="B38"/>
    </sheetView>
  </sheetViews>
  <sheetFormatPr defaultColWidth="8.85546875" defaultRowHeight="12.75" x14ac:dyDescent="0.2"/>
  <cols>
    <col min="1" max="1" width="6.42578125" style="3" customWidth="1"/>
    <col min="2" max="2" width="8.85546875" style="3"/>
    <col min="3" max="3" width="30.42578125" style="3" bestFit="1" customWidth="1"/>
    <col min="4" max="4" width="8.85546875" style="3"/>
    <col min="5" max="5" width="14.5703125" style="3" customWidth="1"/>
    <col min="6" max="6" width="5.42578125" style="3" customWidth="1"/>
    <col min="7" max="7" width="17.7109375" style="3" customWidth="1"/>
    <col min="8" max="16384" width="8.85546875" style="3"/>
  </cols>
  <sheetData>
    <row r="1" spans="1:8" x14ac:dyDescent="0.2">
      <c r="A1" s="1" t="s">
        <v>136</v>
      </c>
      <c r="B1" s="1"/>
      <c r="C1" s="1"/>
      <c r="D1" s="1"/>
      <c r="E1" s="1"/>
      <c r="F1" s="2"/>
      <c r="G1" s="116"/>
    </row>
    <row r="2" spans="1:8" x14ac:dyDescent="0.2">
      <c r="A2" s="1" t="s">
        <v>137</v>
      </c>
      <c r="B2" s="1"/>
      <c r="C2" s="1"/>
      <c r="D2" s="1"/>
      <c r="E2" s="1"/>
      <c r="F2" s="2"/>
      <c r="G2" s="116"/>
    </row>
    <row r="3" spans="1:8" x14ac:dyDescent="0.2">
      <c r="A3" s="2" t="s">
        <v>0</v>
      </c>
      <c r="B3" s="2"/>
      <c r="C3" s="2"/>
      <c r="D3" s="2"/>
      <c r="E3" s="2"/>
      <c r="F3" s="2"/>
      <c r="G3" s="116"/>
    </row>
    <row r="4" spans="1:8" x14ac:dyDescent="0.2">
      <c r="A4" s="8" t="s">
        <v>138</v>
      </c>
      <c r="B4" s="8"/>
      <c r="C4" s="8"/>
      <c r="D4" s="8"/>
      <c r="E4" s="8"/>
      <c r="F4" s="2"/>
      <c r="G4" s="116"/>
    </row>
    <row r="7" spans="1:8" x14ac:dyDescent="0.2">
      <c r="A7" s="38"/>
      <c r="B7" s="39"/>
      <c r="C7" s="40"/>
      <c r="D7" s="40"/>
      <c r="E7" s="40"/>
      <c r="F7" s="14" t="str">
        <f>'RB vs Cap BP DR-01-024 Pg1'!E6</f>
        <v>STAFF-DR-01-024</v>
      </c>
      <c r="H7" s="40"/>
    </row>
    <row r="8" spans="1:8" x14ac:dyDescent="0.2">
      <c r="A8" s="38"/>
      <c r="B8" s="39"/>
      <c r="C8" s="40"/>
      <c r="D8" s="40"/>
      <c r="E8" s="40"/>
      <c r="F8" s="12" t="s">
        <v>33</v>
      </c>
      <c r="H8" s="40"/>
    </row>
    <row r="9" spans="1:8" x14ac:dyDescent="0.2">
      <c r="A9" s="38"/>
      <c r="B9" s="39"/>
      <c r="C9" s="40"/>
      <c r="D9" s="40"/>
      <c r="E9" s="40"/>
      <c r="F9" s="12" t="s">
        <v>2</v>
      </c>
      <c r="H9" s="40"/>
    </row>
    <row r="10" spans="1:8" x14ac:dyDescent="0.2">
      <c r="A10" s="41"/>
      <c r="B10" s="40"/>
      <c r="C10" s="40"/>
      <c r="D10" s="40"/>
      <c r="E10" s="40"/>
      <c r="F10" s="12" t="s">
        <v>135</v>
      </c>
      <c r="H10" s="40"/>
    </row>
    <row r="11" spans="1:8" x14ac:dyDescent="0.2">
      <c r="A11" s="42"/>
      <c r="B11" s="42"/>
      <c r="C11" s="40"/>
      <c r="D11" s="40"/>
      <c r="E11" s="40"/>
      <c r="F11" s="40"/>
      <c r="G11" s="40"/>
    </row>
    <row r="12" spans="1:8" x14ac:dyDescent="0.2">
      <c r="A12" s="40"/>
      <c r="B12" s="40"/>
      <c r="C12" s="40"/>
      <c r="D12" s="40"/>
      <c r="E12" s="40"/>
      <c r="F12" s="40"/>
      <c r="G12" s="40"/>
    </row>
    <row r="13" spans="1:8" x14ac:dyDescent="0.2">
      <c r="A13" s="40"/>
      <c r="B13" s="40"/>
      <c r="C13" s="40"/>
      <c r="D13" s="40"/>
      <c r="E13" s="40"/>
      <c r="F13" s="40"/>
      <c r="G13" s="40"/>
    </row>
    <row r="14" spans="1:8" x14ac:dyDescent="0.2">
      <c r="A14" s="40"/>
      <c r="B14" s="40"/>
      <c r="C14" s="40"/>
      <c r="D14" s="40"/>
      <c r="E14" s="43"/>
      <c r="F14" s="43"/>
      <c r="G14" s="43"/>
    </row>
    <row r="15" spans="1:8" x14ac:dyDescent="0.2">
      <c r="A15" s="44" t="s">
        <v>3</v>
      </c>
      <c r="B15" s="44"/>
      <c r="C15" s="44"/>
      <c r="D15" s="44"/>
      <c r="E15" s="45" t="s">
        <v>34</v>
      </c>
      <c r="F15" s="45"/>
      <c r="G15" s="45"/>
    </row>
    <row r="16" spans="1:8" x14ac:dyDescent="0.2">
      <c r="A16" s="46" t="s">
        <v>4</v>
      </c>
      <c r="B16" s="46"/>
      <c r="C16" s="46" t="s">
        <v>5</v>
      </c>
      <c r="D16" s="46"/>
      <c r="E16" s="46" t="s">
        <v>35</v>
      </c>
      <c r="F16" s="46"/>
      <c r="G16" s="46" t="s">
        <v>36</v>
      </c>
    </row>
    <row r="17" spans="1:7" x14ac:dyDescent="0.2">
      <c r="A17" s="40"/>
      <c r="B17" s="40"/>
      <c r="C17" s="40"/>
      <c r="D17" s="40"/>
      <c r="E17" s="40"/>
      <c r="F17" s="40"/>
      <c r="G17" s="40"/>
    </row>
    <row r="18" spans="1:7" x14ac:dyDescent="0.2">
      <c r="A18" s="44">
        <v>1</v>
      </c>
      <c r="B18" s="40" t="s">
        <v>37</v>
      </c>
      <c r="C18" s="47"/>
      <c r="D18" s="48" t="s">
        <v>38</v>
      </c>
      <c r="E18" s="109">
        <v>1357518735</v>
      </c>
      <c r="F18" s="40"/>
      <c r="G18" s="40"/>
    </row>
    <row r="19" spans="1:7" x14ac:dyDescent="0.2">
      <c r="A19" s="44">
        <f t="shared" ref="A19:A30" si="0">A18+1</f>
        <v>2</v>
      </c>
      <c r="B19" s="44"/>
      <c r="C19" s="40"/>
      <c r="D19" s="40"/>
      <c r="E19" s="40"/>
      <c r="F19" s="40"/>
      <c r="G19" s="40"/>
    </row>
    <row r="20" spans="1:7" x14ac:dyDescent="0.2">
      <c r="A20" s="44">
        <f t="shared" si="0"/>
        <v>3</v>
      </c>
      <c r="B20" s="40" t="s">
        <v>39</v>
      </c>
      <c r="C20" s="47" t="s">
        <v>40</v>
      </c>
      <c r="D20" s="48" t="s">
        <v>41</v>
      </c>
      <c r="E20" s="49">
        <f>'RB vs Cap DR-01-024 Pg3'!H53</f>
        <v>5658199</v>
      </c>
      <c r="F20" s="40"/>
      <c r="G20" s="40"/>
    </row>
    <row r="21" spans="1:7" x14ac:dyDescent="0.2">
      <c r="A21" s="44">
        <f t="shared" si="0"/>
        <v>4</v>
      </c>
      <c r="B21" s="47"/>
      <c r="C21" s="40" t="s">
        <v>42</v>
      </c>
      <c r="D21" s="48" t="s">
        <v>41</v>
      </c>
      <c r="E21" s="49">
        <f>'RB vs Cap DR-01-024 Pg3'!L53</f>
        <v>-2356834</v>
      </c>
      <c r="F21" s="40"/>
      <c r="G21" s="40"/>
    </row>
    <row r="22" spans="1:7" x14ac:dyDescent="0.2">
      <c r="A22" s="44">
        <f t="shared" si="0"/>
        <v>5</v>
      </c>
      <c r="B22" s="47"/>
      <c r="C22" s="40" t="s">
        <v>43</v>
      </c>
      <c r="D22" s="48" t="s">
        <v>41</v>
      </c>
      <c r="E22" s="49">
        <f>'RB vs Cap DR-01-024 Pg3'!M53</f>
        <v>-26043657</v>
      </c>
      <c r="F22" s="40"/>
      <c r="G22" s="40"/>
    </row>
    <row r="23" spans="1:7" x14ac:dyDescent="0.2">
      <c r="A23" s="44">
        <f t="shared" si="0"/>
        <v>6</v>
      </c>
      <c r="B23" s="47"/>
      <c r="C23" s="47"/>
      <c r="D23" s="40"/>
      <c r="E23" s="49"/>
      <c r="F23" s="40"/>
      <c r="G23" s="40"/>
    </row>
    <row r="24" spans="1:7" x14ac:dyDescent="0.2">
      <c r="A24" s="44">
        <f t="shared" si="0"/>
        <v>7</v>
      </c>
      <c r="B24" s="40" t="s">
        <v>44</v>
      </c>
      <c r="C24" s="47"/>
      <c r="D24" s="40"/>
      <c r="E24" s="49">
        <f>E18-E20-E21-E22-E23</f>
        <v>1380261027</v>
      </c>
      <c r="F24" s="40"/>
      <c r="G24" s="40"/>
    </row>
    <row r="25" spans="1:7" x14ac:dyDescent="0.2">
      <c r="A25" s="44">
        <f t="shared" si="0"/>
        <v>8</v>
      </c>
      <c r="B25" s="40"/>
      <c r="C25" s="47"/>
      <c r="D25" s="40"/>
      <c r="E25" s="40"/>
      <c r="F25" s="40"/>
      <c r="G25" s="40"/>
    </row>
    <row r="26" spans="1:7" x14ac:dyDescent="0.2">
      <c r="A26" s="44">
        <f t="shared" si="0"/>
        <v>9</v>
      </c>
      <c r="B26" s="40" t="s">
        <v>45</v>
      </c>
      <c r="C26" s="47"/>
      <c r="D26" s="48" t="s">
        <v>41</v>
      </c>
      <c r="E26" s="50">
        <f>ERBR_BP</f>
        <v>0.71667000000000003</v>
      </c>
      <c r="F26" s="40"/>
      <c r="G26" s="49">
        <f>ROUND(E24*E26,0)</f>
        <v>989191670</v>
      </c>
    </row>
    <row r="27" spans="1:7" x14ac:dyDescent="0.2">
      <c r="A27" s="44">
        <f t="shared" si="0"/>
        <v>10</v>
      </c>
      <c r="B27" s="40"/>
      <c r="C27" s="47"/>
      <c r="D27" s="40"/>
      <c r="E27" s="51"/>
      <c r="F27" s="40"/>
      <c r="G27" s="49"/>
    </row>
    <row r="28" spans="1:7" x14ac:dyDescent="0.2">
      <c r="A28" s="44">
        <f t="shared" si="0"/>
        <v>11</v>
      </c>
      <c r="B28" s="40" t="s">
        <v>46</v>
      </c>
      <c r="C28" s="47"/>
      <c r="D28" s="48" t="s">
        <v>47</v>
      </c>
      <c r="E28" s="50"/>
      <c r="F28" s="40"/>
      <c r="G28" s="109">
        <v>815</v>
      </c>
    </row>
    <row r="29" spans="1:7" x14ac:dyDescent="0.2">
      <c r="A29" s="44">
        <f t="shared" si="0"/>
        <v>12</v>
      </c>
      <c r="B29" s="40"/>
      <c r="C29" s="47"/>
      <c r="D29" s="40"/>
      <c r="E29" s="40"/>
      <c r="F29" s="40"/>
      <c r="G29" s="49"/>
    </row>
    <row r="30" spans="1:7" x14ac:dyDescent="0.2">
      <c r="A30" s="44">
        <f t="shared" si="0"/>
        <v>13</v>
      </c>
      <c r="B30" s="40" t="s">
        <v>48</v>
      </c>
      <c r="C30" s="47"/>
      <c r="D30" s="40"/>
      <c r="E30" s="49"/>
      <c r="F30" s="40"/>
      <c r="G30" s="52">
        <f>SUM(G26:G28)</f>
        <v>989192485</v>
      </c>
    </row>
    <row r="31" spans="1:7" x14ac:dyDescent="0.2">
      <c r="A31" s="40"/>
      <c r="B31" s="40"/>
      <c r="C31" s="40"/>
      <c r="D31" s="40"/>
      <c r="E31" s="40"/>
      <c r="F31" s="40"/>
      <c r="G31" s="40"/>
    </row>
    <row r="32" spans="1:7" x14ac:dyDescent="0.2">
      <c r="A32" s="40"/>
      <c r="B32" s="40"/>
      <c r="C32" s="40"/>
      <c r="D32" s="40"/>
      <c r="E32" s="40"/>
      <c r="F32" s="40"/>
      <c r="G32" s="40"/>
    </row>
    <row r="33" spans="1:7" x14ac:dyDescent="0.2">
      <c r="A33" s="40"/>
      <c r="B33" s="40" t="s">
        <v>49</v>
      </c>
      <c r="C33" s="40"/>
      <c r="D33" s="40"/>
      <c r="E33" s="40"/>
      <c r="F33" s="40"/>
      <c r="G33" s="44"/>
    </row>
    <row r="34" spans="1:7" x14ac:dyDescent="0.2">
      <c r="A34" s="40"/>
      <c r="B34" s="53" t="s">
        <v>50</v>
      </c>
      <c r="C34" s="40"/>
      <c r="D34" s="40"/>
      <c r="E34" s="40"/>
      <c r="F34" s="40"/>
      <c r="G34" s="44"/>
    </row>
    <row r="35" spans="1:7" x14ac:dyDescent="0.2">
      <c r="B35" s="53" t="s">
        <v>51</v>
      </c>
    </row>
    <row r="36" spans="1:7" x14ac:dyDescent="0.2">
      <c r="B36" s="53" t="s">
        <v>52</v>
      </c>
    </row>
    <row r="37" spans="1:7" x14ac:dyDescent="0.2">
      <c r="B37" s="53"/>
    </row>
    <row r="38" spans="1:7" x14ac:dyDescent="0.2">
      <c r="B38" s="53"/>
    </row>
    <row r="39" spans="1:7" x14ac:dyDescent="0.2">
      <c r="B39" s="53"/>
    </row>
  </sheetData>
  <pageMargins left="0.7" right="0.7" top="0.75" bottom="0.75" header="0.3" footer="0.3"/>
  <pageSetup scale="97" orientation="portrait" r:id="rId1"/>
  <headerFooter>
    <oddHeader>&amp;R&amp;"Times New Roman,Bold"KyPSC Case No. 2019-00271
STAFF-DR-01-024 Attachment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63"/>
  <sheetViews>
    <sheetView view="pageLayout" zoomScaleNormal="80" workbookViewId="0">
      <selection activeCell="B38" sqref="B38"/>
    </sheetView>
  </sheetViews>
  <sheetFormatPr defaultColWidth="8.85546875" defaultRowHeight="12.75" x14ac:dyDescent="0.2"/>
  <cols>
    <col min="1" max="1" width="9.42578125" style="3" customWidth="1"/>
    <col min="2" max="2" width="50.42578125" style="3" bestFit="1" customWidth="1"/>
    <col min="3" max="3" width="15.42578125" style="3" bestFit="1" customWidth="1"/>
    <col min="4" max="4" width="8.85546875" style="3"/>
    <col min="5" max="5" width="14.140625" style="3" customWidth="1"/>
    <col min="6" max="6" width="17.42578125" style="3" bestFit="1" customWidth="1"/>
    <col min="7" max="7" width="3.42578125" style="3" bestFit="1" customWidth="1"/>
    <col min="8" max="8" width="12.5703125" style="3" customWidth="1"/>
    <col min="9" max="9" width="3.42578125" style="3" bestFit="1" customWidth="1"/>
    <col min="10" max="10" width="14.85546875" style="3" customWidth="1"/>
    <col min="11" max="11" width="4.5703125" style="3" customWidth="1"/>
    <col min="12" max="12" width="11.5703125" style="3" customWidth="1"/>
    <col min="13" max="13" width="13.140625" style="3" customWidth="1"/>
    <col min="14" max="16384" width="8.85546875" style="3"/>
  </cols>
  <sheetData>
    <row r="1" spans="1:13" x14ac:dyDescent="0.2">
      <c r="A1" s="1" t="s">
        <v>136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x14ac:dyDescent="0.2">
      <c r="A2" s="1" t="s">
        <v>137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x14ac:dyDescent="0.2">
      <c r="A3" s="2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x14ac:dyDescent="0.2">
      <c r="A4" s="55" t="s">
        <v>138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6" spans="1:13" x14ac:dyDescent="0.2">
      <c r="A6" s="38"/>
      <c r="L6" s="14" t="str">
        <f>'RB vs Cap BP DR-01-024 Pg1'!E6</f>
        <v>STAFF-DR-01-024</v>
      </c>
    </row>
    <row r="7" spans="1:13" x14ac:dyDescent="0.2">
      <c r="A7" s="38"/>
      <c r="B7" s="56"/>
      <c r="C7" s="56"/>
      <c r="D7" s="56"/>
      <c r="E7" s="40"/>
      <c r="F7" s="40"/>
      <c r="G7" s="40"/>
      <c r="H7" s="40"/>
      <c r="I7" s="40"/>
      <c r="J7" s="25"/>
      <c r="K7" s="25"/>
      <c r="L7" s="12" t="s">
        <v>53</v>
      </c>
      <c r="M7" s="40"/>
    </row>
    <row r="8" spans="1:13" x14ac:dyDescent="0.2">
      <c r="A8" s="38"/>
      <c r="B8" s="56"/>
      <c r="C8" s="56"/>
      <c r="D8" s="56"/>
      <c r="E8" s="40"/>
      <c r="F8" s="40"/>
      <c r="G8" s="40"/>
      <c r="H8" s="40"/>
      <c r="I8" s="40"/>
      <c r="J8" s="25"/>
      <c r="K8" s="25"/>
      <c r="L8" s="12" t="s">
        <v>2</v>
      </c>
      <c r="M8" s="40"/>
    </row>
    <row r="9" spans="1:13" x14ac:dyDescent="0.2">
      <c r="A9" s="41"/>
      <c r="B9" s="56"/>
      <c r="C9" s="56"/>
      <c r="D9" s="56"/>
      <c r="E9" s="40"/>
      <c r="F9" s="40"/>
      <c r="G9" s="40"/>
      <c r="H9" s="40"/>
      <c r="I9" s="40"/>
      <c r="J9" s="25"/>
      <c r="K9" s="25"/>
      <c r="L9" s="12" t="s">
        <v>135</v>
      </c>
      <c r="M9" s="40"/>
    </row>
    <row r="10" spans="1:13" x14ac:dyDescent="0.2">
      <c r="A10" s="57"/>
      <c r="B10" s="56"/>
      <c r="C10" s="56"/>
      <c r="D10" s="56"/>
      <c r="E10" s="40"/>
      <c r="F10" s="40"/>
      <c r="G10" s="40"/>
      <c r="H10" s="40"/>
      <c r="I10" s="40"/>
      <c r="J10" s="40"/>
      <c r="K10" s="40"/>
      <c r="L10" s="40"/>
      <c r="M10" s="40"/>
    </row>
    <row r="11" spans="1:13" x14ac:dyDescent="0.2">
      <c r="A11" s="38"/>
      <c r="B11" s="56"/>
      <c r="C11" s="56"/>
      <c r="D11" s="56"/>
      <c r="E11" s="56"/>
      <c r="F11" s="56"/>
      <c r="G11" s="56"/>
      <c r="H11" s="40"/>
      <c r="I11" s="40"/>
      <c r="J11" s="40"/>
      <c r="K11" s="40"/>
      <c r="L11" s="40"/>
      <c r="M11" s="40"/>
    </row>
    <row r="12" spans="1:13" x14ac:dyDescent="0.2">
      <c r="B12" s="56"/>
      <c r="C12" s="56"/>
      <c r="D12" s="56"/>
      <c r="E12" s="56"/>
      <c r="F12" s="56"/>
      <c r="G12" s="56"/>
      <c r="H12" s="40"/>
      <c r="I12" s="40"/>
      <c r="J12" s="40"/>
      <c r="K12" s="40"/>
      <c r="L12" s="40"/>
      <c r="M12" s="40"/>
    </row>
    <row r="13" spans="1:13" x14ac:dyDescent="0.2">
      <c r="A13" s="56"/>
      <c r="B13" s="56"/>
      <c r="C13" s="56"/>
      <c r="D13" s="56"/>
      <c r="E13" s="56"/>
      <c r="F13" s="58" t="s">
        <v>54</v>
      </c>
      <c r="G13" s="58"/>
      <c r="H13" s="40"/>
      <c r="I13" s="40"/>
      <c r="J13" s="58"/>
      <c r="K13" s="58"/>
      <c r="L13" s="40"/>
      <c r="M13" s="40"/>
    </row>
    <row r="14" spans="1:13" x14ac:dyDescent="0.2">
      <c r="A14" s="56"/>
      <c r="B14" s="56"/>
      <c r="C14" s="56"/>
      <c r="D14" s="56"/>
      <c r="E14" s="56"/>
      <c r="F14" s="58" t="s">
        <v>55</v>
      </c>
      <c r="G14" s="58"/>
      <c r="H14" s="40"/>
      <c r="I14" s="40"/>
      <c r="J14" s="58"/>
      <c r="K14" s="58"/>
      <c r="L14" s="40"/>
      <c r="M14" s="40"/>
    </row>
    <row r="15" spans="1:13" x14ac:dyDescent="0.2">
      <c r="A15" s="58" t="s">
        <v>3</v>
      </c>
      <c r="B15" s="56"/>
      <c r="C15" s="59" t="s">
        <v>56</v>
      </c>
      <c r="D15" s="56"/>
      <c r="E15" s="58" t="s">
        <v>35</v>
      </c>
      <c r="F15" s="58" t="s">
        <v>57</v>
      </c>
      <c r="G15" s="58"/>
      <c r="H15" s="58" t="s">
        <v>58</v>
      </c>
      <c r="I15" s="58"/>
      <c r="J15" s="58" t="s">
        <v>36</v>
      </c>
      <c r="K15" s="58"/>
      <c r="L15" s="58" t="s">
        <v>36</v>
      </c>
      <c r="M15" s="58" t="s">
        <v>59</v>
      </c>
    </row>
    <row r="16" spans="1:13" x14ac:dyDescent="0.2">
      <c r="A16" s="60" t="s">
        <v>4</v>
      </c>
      <c r="B16" s="61" t="s">
        <v>5</v>
      </c>
      <c r="C16" s="62" t="s">
        <v>60</v>
      </c>
      <c r="D16" s="63"/>
      <c r="E16" s="60" t="s">
        <v>61</v>
      </c>
      <c r="F16" s="60" t="s">
        <v>62</v>
      </c>
      <c r="G16" s="60"/>
      <c r="H16" s="60" t="s">
        <v>63</v>
      </c>
      <c r="I16" s="60"/>
      <c r="J16" s="60" t="s">
        <v>64</v>
      </c>
      <c r="K16" s="60"/>
      <c r="L16" s="60" t="s">
        <v>63</v>
      </c>
      <c r="M16" s="60" t="s">
        <v>64</v>
      </c>
    </row>
    <row r="17" spans="1:13" x14ac:dyDescent="0.2">
      <c r="A17" s="58"/>
      <c r="B17" s="56"/>
      <c r="C17" s="56"/>
      <c r="D17" s="56"/>
      <c r="E17" s="56"/>
      <c r="F17" s="56"/>
      <c r="G17" s="56"/>
      <c r="H17" s="40"/>
      <c r="I17" s="40"/>
      <c r="J17" s="40"/>
      <c r="K17" s="40"/>
      <c r="L17" s="64"/>
      <c r="M17" s="64"/>
    </row>
    <row r="18" spans="1:13" x14ac:dyDescent="0.2">
      <c r="A18" s="58">
        <v>1</v>
      </c>
      <c r="B18" s="38" t="s">
        <v>65</v>
      </c>
      <c r="C18" s="59" t="s">
        <v>66</v>
      </c>
      <c r="D18" s="56"/>
      <c r="E18" s="65">
        <f>SUM(F18:M18)</f>
        <v>2469152524</v>
      </c>
      <c r="F18" s="66">
        <v>613969865</v>
      </c>
      <c r="G18" s="111"/>
      <c r="H18" s="66">
        <v>12331190</v>
      </c>
      <c r="I18" s="111"/>
      <c r="J18" s="66">
        <v>1842849263</v>
      </c>
      <c r="K18" s="66"/>
      <c r="L18" s="66">
        <v>0</v>
      </c>
      <c r="M18" s="66">
        <v>2206</v>
      </c>
    </row>
    <row r="19" spans="1:13" x14ac:dyDescent="0.2">
      <c r="A19" s="58">
        <v>2</v>
      </c>
      <c r="B19" s="38"/>
      <c r="C19" s="59"/>
      <c r="D19" s="56"/>
      <c r="E19" s="65"/>
      <c r="F19" s="66"/>
      <c r="G19" s="66"/>
      <c r="H19" s="66"/>
      <c r="I19" s="66"/>
      <c r="J19" s="66"/>
      <c r="K19" s="66"/>
      <c r="L19" s="66"/>
      <c r="M19" s="66"/>
    </row>
    <row r="20" spans="1:13" x14ac:dyDescent="0.2">
      <c r="A20" s="58">
        <v>3</v>
      </c>
      <c r="B20" s="38" t="s">
        <v>67</v>
      </c>
      <c r="C20" s="56"/>
      <c r="D20" s="56"/>
      <c r="E20" s="67"/>
      <c r="F20" s="73"/>
      <c r="G20" s="66"/>
      <c r="H20" s="73"/>
      <c r="I20" s="73"/>
      <c r="J20" s="73"/>
      <c r="K20" s="73"/>
      <c r="L20" s="73"/>
      <c r="M20" s="73"/>
    </row>
    <row r="21" spans="1:13" x14ac:dyDescent="0.2">
      <c r="A21" s="58">
        <v>4</v>
      </c>
      <c r="B21" s="38" t="s">
        <v>68</v>
      </c>
      <c r="C21" s="59" t="s">
        <v>69</v>
      </c>
      <c r="D21" s="56"/>
      <c r="E21" s="65">
        <f>SUM(F21:M21)</f>
        <v>100442667.98087832</v>
      </c>
      <c r="F21" s="73">
        <v>26063598</v>
      </c>
      <c r="G21" s="66"/>
      <c r="H21" s="73"/>
      <c r="I21" s="73"/>
      <c r="J21" s="73">
        <v>74379069.980878323</v>
      </c>
      <c r="K21" s="73"/>
      <c r="L21" s="73">
        <v>0</v>
      </c>
      <c r="M21" s="73">
        <v>0</v>
      </c>
    </row>
    <row r="22" spans="1:13" x14ac:dyDescent="0.2">
      <c r="A22" s="58">
        <v>5</v>
      </c>
      <c r="B22" s="56"/>
      <c r="C22" s="56"/>
      <c r="D22" s="56"/>
      <c r="E22" s="68"/>
      <c r="F22" s="112"/>
      <c r="G22" s="113"/>
      <c r="H22" s="112"/>
      <c r="I22" s="112"/>
      <c r="J22" s="112"/>
      <c r="K22" s="112"/>
      <c r="L22" s="112"/>
      <c r="M22" s="112"/>
    </row>
    <row r="23" spans="1:13" x14ac:dyDescent="0.2">
      <c r="A23" s="58">
        <v>6</v>
      </c>
      <c r="B23" s="56" t="s">
        <v>70</v>
      </c>
      <c r="C23" s="59" t="s">
        <v>71</v>
      </c>
      <c r="D23" s="56"/>
      <c r="E23" s="65">
        <f>SUM(F23:M23)</f>
        <v>19518014</v>
      </c>
      <c r="F23" s="66">
        <v>0</v>
      </c>
      <c r="G23" s="66"/>
      <c r="H23" s="73">
        <v>0</v>
      </c>
      <c r="I23" s="73"/>
      <c r="J23" s="73">
        <v>19518014</v>
      </c>
      <c r="K23" s="73"/>
      <c r="L23" s="73">
        <v>0</v>
      </c>
      <c r="M23" s="73">
        <v>0</v>
      </c>
    </row>
    <row r="24" spans="1:13" x14ac:dyDescent="0.2">
      <c r="A24" s="58">
        <v>7</v>
      </c>
      <c r="B24" s="56"/>
      <c r="C24" s="56"/>
      <c r="D24" s="56"/>
      <c r="E24" s="68"/>
      <c r="F24" s="112"/>
      <c r="G24" s="113"/>
      <c r="H24" s="112"/>
      <c r="I24" s="112"/>
      <c r="J24" s="112"/>
      <c r="K24" s="112"/>
      <c r="L24" s="112"/>
      <c r="M24" s="112"/>
    </row>
    <row r="25" spans="1:13" x14ac:dyDescent="0.2">
      <c r="A25" s="58">
        <v>8</v>
      </c>
      <c r="B25" s="38" t="s">
        <v>72</v>
      </c>
      <c r="C25" s="56"/>
      <c r="D25" s="56"/>
      <c r="E25" s="70"/>
      <c r="F25" s="73"/>
      <c r="G25" s="66"/>
      <c r="H25" s="73"/>
      <c r="I25" s="73"/>
      <c r="J25" s="73"/>
      <c r="K25" s="73"/>
      <c r="L25" s="73"/>
      <c r="M25" s="73"/>
    </row>
    <row r="26" spans="1:13" x14ac:dyDescent="0.2">
      <c r="A26" s="58">
        <v>9</v>
      </c>
      <c r="B26" s="38" t="s">
        <v>73</v>
      </c>
      <c r="C26" s="59" t="s">
        <v>74</v>
      </c>
      <c r="D26" s="56"/>
      <c r="E26" s="65">
        <f>SUM(F26:M26)</f>
        <v>3659201</v>
      </c>
      <c r="F26" s="73">
        <v>1309994</v>
      </c>
      <c r="G26" s="66"/>
      <c r="H26" s="73">
        <v>2349207</v>
      </c>
      <c r="I26" s="66"/>
      <c r="J26" s="73">
        <v>0</v>
      </c>
      <c r="K26" s="73"/>
      <c r="L26" s="73">
        <v>0</v>
      </c>
      <c r="M26" s="73">
        <v>0</v>
      </c>
    </row>
    <row r="27" spans="1:13" x14ac:dyDescent="0.2">
      <c r="A27" s="58">
        <v>10</v>
      </c>
      <c r="B27" s="38" t="s">
        <v>75</v>
      </c>
      <c r="C27" s="59" t="s">
        <v>76</v>
      </c>
      <c r="D27" s="56"/>
      <c r="E27" s="65">
        <f>SUM(F27:M27)</f>
        <v>19464929</v>
      </c>
      <c r="F27" s="66">
        <v>705680</v>
      </c>
      <c r="G27" s="66"/>
      <c r="H27" s="66">
        <v>0</v>
      </c>
      <c r="I27" s="66"/>
      <c r="J27" s="66">
        <v>18759249</v>
      </c>
      <c r="K27" s="66"/>
      <c r="L27" s="66">
        <v>0</v>
      </c>
      <c r="M27" s="66">
        <v>0</v>
      </c>
    </row>
    <row r="28" spans="1:13" x14ac:dyDescent="0.2">
      <c r="A28" s="58">
        <v>11</v>
      </c>
      <c r="B28" s="58" t="s">
        <v>77</v>
      </c>
      <c r="C28" s="56"/>
      <c r="D28" s="56"/>
      <c r="E28" s="71">
        <f>E26+E27</f>
        <v>23124130</v>
      </c>
      <c r="F28" s="71">
        <f>F26+F27</f>
        <v>2015674</v>
      </c>
      <c r="G28" s="65"/>
      <c r="H28" s="71">
        <f>H26+H27</f>
        <v>2349207</v>
      </c>
      <c r="I28" s="65"/>
      <c r="J28" s="71">
        <f>J26+J27</f>
        <v>18759249</v>
      </c>
      <c r="K28" s="71"/>
      <c r="L28" s="71">
        <f>L26+L27</f>
        <v>0</v>
      </c>
      <c r="M28" s="71">
        <f>M26+M27</f>
        <v>0</v>
      </c>
    </row>
    <row r="29" spans="1:13" x14ac:dyDescent="0.2">
      <c r="A29" s="58">
        <v>12</v>
      </c>
      <c r="B29" s="56"/>
      <c r="C29" s="56"/>
      <c r="D29" s="56"/>
      <c r="E29" s="67"/>
      <c r="F29" s="67"/>
      <c r="G29" s="65"/>
      <c r="H29" s="67"/>
      <c r="I29" s="65"/>
      <c r="J29" s="67"/>
      <c r="K29" s="67"/>
      <c r="L29" s="64"/>
      <c r="M29" s="64"/>
    </row>
    <row r="30" spans="1:13" x14ac:dyDescent="0.2">
      <c r="A30" s="58">
        <v>13</v>
      </c>
      <c r="B30" s="38" t="s">
        <v>78</v>
      </c>
      <c r="C30" s="59" t="s">
        <v>79</v>
      </c>
      <c r="D30" s="56"/>
      <c r="E30" s="65">
        <f>SUM(F30:M30)</f>
        <v>2239894</v>
      </c>
      <c r="F30" s="73">
        <v>2239894</v>
      </c>
      <c r="G30" s="66"/>
      <c r="H30" s="73">
        <v>0</v>
      </c>
      <c r="I30" s="66"/>
      <c r="J30" s="73">
        <v>0</v>
      </c>
      <c r="K30" s="73"/>
      <c r="L30" s="73">
        <v>0</v>
      </c>
      <c r="M30" s="73">
        <v>0</v>
      </c>
    </row>
    <row r="31" spans="1:13" x14ac:dyDescent="0.2">
      <c r="A31" s="58">
        <v>14</v>
      </c>
      <c r="B31" s="56"/>
      <c r="C31" s="56"/>
      <c r="D31" s="56"/>
      <c r="E31" s="70"/>
      <c r="F31" s="73"/>
      <c r="G31" s="66"/>
      <c r="H31" s="73"/>
      <c r="I31" s="66"/>
      <c r="J31" s="73"/>
      <c r="K31" s="73"/>
      <c r="L31" s="73"/>
      <c r="M31" s="73"/>
    </row>
    <row r="32" spans="1:13" x14ac:dyDescent="0.2">
      <c r="A32" s="58">
        <v>15</v>
      </c>
      <c r="B32" s="38" t="s">
        <v>80</v>
      </c>
      <c r="C32" s="59" t="s">
        <v>81</v>
      </c>
      <c r="D32" s="56"/>
      <c r="E32" s="65">
        <f>SUM(F32:M32)</f>
        <v>1056698</v>
      </c>
      <c r="F32" s="73">
        <v>57291</v>
      </c>
      <c r="G32" s="66"/>
      <c r="H32" s="73">
        <v>102081</v>
      </c>
      <c r="I32" s="66"/>
      <c r="J32" s="73">
        <v>236038</v>
      </c>
      <c r="K32" s="73"/>
      <c r="L32" s="73">
        <v>661288</v>
      </c>
      <c r="M32" s="73">
        <v>0</v>
      </c>
    </row>
    <row r="33" spans="1:13" x14ac:dyDescent="0.2">
      <c r="A33" s="58">
        <v>16</v>
      </c>
      <c r="B33" s="56"/>
      <c r="C33" s="56"/>
      <c r="D33" s="56"/>
      <c r="E33" s="70"/>
      <c r="F33" s="73"/>
      <c r="G33" s="66"/>
      <c r="H33" s="73"/>
      <c r="I33" s="66"/>
      <c r="J33" s="73"/>
      <c r="K33" s="73"/>
      <c r="L33" s="73"/>
      <c r="M33" s="73"/>
    </row>
    <row r="34" spans="1:13" x14ac:dyDescent="0.2">
      <c r="A34" s="58">
        <v>17</v>
      </c>
      <c r="B34" s="56" t="s">
        <v>82</v>
      </c>
      <c r="C34" s="59" t="s">
        <v>83</v>
      </c>
      <c r="D34" s="56"/>
      <c r="E34" s="65">
        <f>SUM(F34:M34)</f>
        <v>0</v>
      </c>
      <c r="F34" s="73">
        <v>0</v>
      </c>
      <c r="G34" s="66"/>
      <c r="H34" s="73">
        <v>0</v>
      </c>
      <c r="I34" s="66"/>
      <c r="J34" s="73">
        <v>0</v>
      </c>
      <c r="K34" s="73"/>
      <c r="L34" s="73">
        <v>0</v>
      </c>
      <c r="M34" s="73">
        <v>0</v>
      </c>
    </row>
    <row r="35" spans="1:13" x14ac:dyDescent="0.2">
      <c r="A35" s="58">
        <v>18</v>
      </c>
      <c r="B35" s="56"/>
      <c r="C35" s="56"/>
      <c r="D35" s="56"/>
      <c r="E35" s="70"/>
      <c r="F35" s="73"/>
      <c r="G35" s="66"/>
      <c r="H35" s="73"/>
      <c r="I35" s="66"/>
      <c r="J35" s="73"/>
      <c r="K35" s="73"/>
      <c r="L35" s="73"/>
      <c r="M35" s="73"/>
    </row>
    <row r="36" spans="1:13" x14ac:dyDescent="0.2">
      <c r="A36" s="58">
        <v>19</v>
      </c>
      <c r="B36" s="38" t="s">
        <v>84</v>
      </c>
      <c r="C36" s="59" t="s">
        <v>85</v>
      </c>
      <c r="D36" s="56"/>
      <c r="E36" s="65">
        <f>SUM(F36:M36)</f>
        <v>20105709</v>
      </c>
      <c r="F36" s="73">
        <v>2454876</v>
      </c>
      <c r="G36" s="66"/>
      <c r="H36" s="73">
        <v>0</v>
      </c>
      <c r="I36" s="66"/>
      <c r="J36" s="73">
        <v>17650833</v>
      </c>
      <c r="K36" s="73"/>
      <c r="L36" s="73">
        <v>0</v>
      </c>
      <c r="M36" s="73">
        <v>0</v>
      </c>
    </row>
    <row r="37" spans="1:13" x14ac:dyDescent="0.2">
      <c r="A37" s="58">
        <v>20</v>
      </c>
      <c r="B37" s="38"/>
      <c r="C37" s="59"/>
      <c r="D37" s="56"/>
      <c r="E37" s="65"/>
      <c r="F37" s="73"/>
      <c r="G37" s="66"/>
      <c r="H37" s="73"/>
      <c r="I37" s="66"/>
      <c r="J37" s="73"/>
      <c r="K37" s="73"/>
      <c r="L37" s="73"/>
      <c r="M37" s="73"/>
    </row>
    <row r="38" spans="1:13" x14ac:dyDescent="0.2">
      <c r="A38" s="58">
        <v>21</v>
      </c>
      <c r="B38" s="38" t="s">
        <v>86</v>
      </c>
      <c r="C38" s="59" t="s">
        <v>87</v>
      </c>
      <c r="D38" s="56"/>
      <c r="E38" s="65">
        <f>SUM(F38:M38)</f>
        <v>671947</v>
      </c>
      <c r="F38" s="73">
        <v>222696</v>
      </c>
      <c r="G38" s="66"/>
      <c r="H38" s="73">
        <v>0</v>
      </c>
      <c r="I38" s="66"/>
      <c r="J38" s="73">
        <v>449251</v>
      </c>
      <c r="K38" s="73"/>
      <c r="L38" s="73">
        <v>0</v>
      </c>
      <c r="M38" s="73">
        <v>0</v>
      </c>
    </row>
    <row r="39" spans="1:13" x14ac:dyDescent="0.2">
      <c r="A39" s="58">
        <v>22</v>
      </c>
      <c r="B39" s="58" t="s">
        <v>88</v>
      </c>
      <c r="C39" s="56"/>
      <c r="D39" s="56"/>
      <c r="E39" s="72">
        <f>E21+E23+E28+E30+E32+E34+E36+E38</f>
        <v>167159059.98087832</v>
      </c>
      <c r="F39" s="72">
        <f>F21+F23+F28+F30+F32+F34+F36+F38</f>
        <v>33054029</v>
      </c>
      <c r="G39" s="65"/>
      <c r="H39" s="72">
        <f>H21+H23+H28+H30+H32+H34+H36+H38</f>
        <v>2451288</v>
      </c>
      <c r="I39" s="65"/>
      <c r="J39" s="72">
        <f>J21+J23+J28+J30+J32+J34+J36+J38</f>
        <v>130992454.98087832</v>
      </c>
      <c r="K39" s="72"/>
      <c r="L39" s="72">
        <f>L21+L23+L28+L30+L32+L34+L36+L38</f>
        <v>661288</v>
      </c>
      <c r="M39" s="72">
        <f>M21+M23+M28+M30+M32+M34+M36+M38</f>
        <v>0</v>
      </c>
    </row>
    <row r="40" spans="1:13" x14ac:dyDescent="0.2">
      <c r="A40" s="58">
        <v>23</v>
      </c>
      <c r="B40" s="56"/>
      <c r="C40" s="56"/>
      <c r="D40" s="56"/>
      <c r="E40" s="67"/>
      <c r="F40" s="67"/>
      <c r="G40" s="65"/>
      <c r="H40" s="67"/>
      <c r="I40" s="65"/>
      <c r="J40" s="67"/>
      <c r="K40" s="67"/>
      <c r="L40" s="64"/>
      <c r="M40" s="64"/>
    </row>
    <row r="41" spans="1:13" x14ac:dyDescent="0.2">
      <c r="A41" s="58">
        <v>24</v>
      </c>
      <c r="B41" s="38" t="s">
        <v>89</v>
      </c>
      <c r="C41" s="56"/>
      <c r="D41" s="56"/>
      <c r="E41" s="67"/>
      <c r="F41" s="67"/>
      <c r="G41" s="65"/>
      <c r="H41" s="67"/>
      <c r="I41" s="65"/>
      <c r="J41" s="67"/>
      <c r="K41" s="67"/>
      <c r="L41" s="64"/>
      <c r="M41" s="64"/>
    </row>
    <row r="42" spans="1:13" x14ac:dyDescent="0.2">
      <c r="A42" s="58">
        <v>25</v>
      </c>
      <c r="B42" s="38" t="s">
        <v>90</v>
      </c>
      <c r="C42" s="59" t="s">
        <v>91</v>
      </c>
      <c r="D42" s="56"/>
      <c r="E42" s="65">
        <f>SUM(F42:M42)</f>
        <v>966310505</v>
      </c>
      <c r="F42" s="73">
        <v>173507891</v>
      </c>
      <c r="G42" s="111"/>
      <c r="H42" s="73">
        <v>7747274</v>
      </c>
      <c r="I42" s="111"/>
      <c r="J42" s="73">
        <v>785055340</v>
      </c>
      <c r="K42" s="73"/>
      <c r="L42" s="73">
        <v>0</v>
      </c>
      <c r="M42" s="73">
        <v>0</v>
      </c>
    </row>
    <row r="43" spans="1:13" x14ac:dyDescent="0.2">
      <c r="A43" s="58">
        <v>26</v>
      </c>
      <c r="B43" s="56"/>
      <c r="C43" s="56"/>
      <c r="D43" s="56"/>
      <c r="E43" s="70"/>
      <c r="F43" s="73"/>
      <c r="G43" s="66"/>
      <c r="H43" s="73"/>
      <c r="I43" s="66"/>
      <c r="J43" s="73"/>
      <c r="K43" s="73"/>
      <c r="L43" s="73"/>
      <c r="M43" s="73"/>
    </row>
    <row r="44" spans="1:13" x14ac:dyDescent="0.2">
      <c r="A44" s="58">
        <v>27</v>
      </c>
      <c r="B44" s="38" t="s">
        <v>92</v>
      </c>
      <c r="C44" s="59" t="s">
        <v>93</v>
      </c>
      <c r="D44" s="56"/>
      <c r="E44" s="65">
        <f>SUM(F44:M44)</f>
        <v>260311630</v>
      </c>
      <c r="F44" s="73">
        <v>63833233</v>
      </c>
      <c r="G44" s="111"/>
      <c r="H44" s="73">
        <v>596159</v>
      </c>
      <c r="I44" s="111" t="s">
        <v>94</v>
      </c>
      <c r="J44" s="73">
        <v>169836375</v>
      </c>
      <c r="K44" s="73"/>
      <c r="L44" s="73">
        <v>0</v>
      </c>
      <c r="M44" s="73">
        <v>26045863</v>
      </c>
    </row>
    <row r="45" spans="1:13" x14ac:dyDescent="0.2">
      <c r="A45" s="58">
        <v>28</v>
      </c>
      <c r="B45" s="40"/>
      <c r="C45" s="40"/>
      <c r="D45" s="56"/>
      <c r="E45" s="70"/>
      <c r="F45" s="73"/>
      <c r="G45" s="66"/>
      <c r="H45" s="73"/>
      <c r="I45" s="66"/>
      <c r="J45" s="73"/>
      <c r="K45" s="73"/>
      <c r="L45" s="73"/>
      <c r="M45" s="73"/>
    </row>
    <row r="46" spans="1:13" x14ac:dyDescent="0.2">
      <c r="A46" s="58">
        <f t="shared" ref="A46:A57" si="0">A45+1</f>
        <v>29</v>
      </c>
      <c r="B46" s="38" t="s">
        <v>95</v>
      </c>
      <c r="C46" s="59" t="s">
        <v>96</v>
      </c>
      <c r="D46" s="56"/>
      <c r="E46" s="65">
        <f>SUM(F46:M46)</f>
        <v>1593310</v>
      </c>
      <c r="F46" s="73">
        <v>1593310</v>
      </c>
      <c r="G46" s="66"/>
      <c r="H46" s="73">
        <v>0</v>
      </c>
      <c r="I46" s="66"/>
      <c r="J46" s="73">
        <v>0</v>
      </c>
      <c r="K46" s="73"/>
      <c r="L46" s="73">
        <v>0</v>
      </c>
      <c r="M46" s="73">
        <v>0</v>
      </c>
    </row>
    <row r="47" spans="1:13" x14ac:dyDescent="0.2">
      <c r="A47" s="58">
        <f t="shared" si="0"/>
        <v>30</v>
      </c>
      <c r="B47" s="38"/>
      <c r="C47" s="59"/>
      <c r="D47" s="56"/>
      <c r="E47" s="65"/>
      <c r="F47" s="73"/>
      <c r="G47" s="66"/>
      <c r="H47" s="73"/>
      <c r="I47" s="66"/>
      <c r="J47" s="73"/>
      <c r="K47" s="73"/>
      <c r="L47" s="73"/>
      <c r="M47" s="73"/>
    </row>
    <row r="48" spans="1:13" x14ac:dyDescent="0.2">
      <c r="A48" s="58">
        <f t="shared" si="0"/>
        <v>31</v>
      </c>
      <c r="B48" s="38" t="s">
        <v>97</v>
      </c>
      <c r="C48" s="59" t="s">
        <v>98</v>
      </c>
      <c r="D48" s="56"/>
      <c r="E48" s="65">
        <f>SUM(F48:M48)</f>
        <v>101381995</v>
      </c>
      <c r="F48" s="73">
        <v>32399914</v>
      </c>
      <c r="G48" s="66"/>
      <c r="H48" s="73">
        <v>340500</v>
      </c>
      <c r="I48" s="111" t="s">
        <v>94</v>
      </c>
      <c r="J48" s="73">
        <v>68641581</v>
      </c>
      <c r="K48" s="73"/>
      <c r="L48" s="73">
        <v>0</v>
      </c>
      <c r="M48" s="73">
        <v>0</v>
      </c>
    </row>
    <row r="49" spans="1:13" x14ac:dyDescent="0.2">
      <c r="A49" s="58">
        <f t="shared" si="0"/>
        <v>32</v>
      </c>
      <c r="B49" s="38"/>
      <c r="C49" s="59"/>
      <c r="D49" s="56"/>
      <c r="E49" s="65"/>
      <c r="F49" s="73"/>
      <c r="G49" s="66"/>
      <c r="H49" s="73"/>
      <c r="I49" s="66"/>
      <c r="J49" s="73"/>
      <c r="K49" s="73"/>
      <c r="L49" s="73"/>
      <c r="M49" s="73"/>
    </row>
    <row r="50" spans="1:13" x14ac:dyDescent="0.2">
      <c r="A50" s="58">
        <f t="shared" si="0"/>
        <v>33</v>
      </c>
      <c r="B50" s="38" t="s">
        <v>99</v>
      </c>
      <c r="C50" s="59" t="s">
        <v>98</v>
      </c>
      <c r="D50" s="56"/>
      <c r="E50" s="67">
        <f>SUM(F50:M50)</f>
        <v>3458468</v>
      </c>
      <c r="F50" s="73">
        <v>0</v>
      </c>
      <c r="G50" s="66"/>
      <c r="H50" s="73">
        <v>440346</v>
      </c>
      <c r="I50" s="111"/>
      <c r="J50" s="73">
        <v>0</v>
      </c>
      <c r="K50" s="73"/>
      <c r="L50" s="73">
        <v>3018122</v>
      </c>
      <c r="M50" s="73">
        <v>0</v>
      </c>
    </row>
    <row r="51" spans="1:13" x14ac:dyDescent="0.2">
      <c r="A51" s="58">
        <f t="shared" si="0"/>
        <v>34</v>
      </c>
      <c r="B51" s="58" t="s">
        <v>100</v>
      </c>
      <c r="C51" s="56"/>
      <c r="D51" s="56"/>
      <c r="E51" s="72">
        <f>SUM(E42:E50)</f>
        <v>1333055908</v>
      </c>
      <c r="F51" s="72">
        <f>SUM(F42:F50)</f>
        <v>271334348</v>
      </c>
      <c r="G51" s="65"/>
      <c r="H51" s="72">
        <f>SUM(H42:H50)</f>
        <v>9124279</v>
      </c>
      <c r="I51" s="65"/>
      <c r="J51" s="72">
        <f>SUM(J42:J50)</f>
        <v>1023533296</v>
      </c>
      <c r="K51" s="72"/>
      <c r="L51" s="72">
        <f>SUM(L42:L50)</f>
        <v>3018122</v>
      </c>
      <c r="M51" s="72">
        <f>SUM(M42:M50)</f>
        <v>26045863</v>
      </c>
    </row>
    <row r="52" spans="1:13" x14ac:dyDescent="0.2">
      <c r="A52" s="58">
        <f t="shared" si="0"/>
        <v>35</v>
      </c>
      <c r="B52" s="56"/>
      <c r="C52" s="56"/>
      <c r="D52" s="56"/>
      <c r="E52" s="67"/>
      <c r="F52" s="67"/>
      <c r="G52" s="65"/>
      <c r="H52" s="67"/>
      <c r="I52" s="65"/>
      <c r="J52" s="67"/>
      <c r="K52" s="67"/>
      <c r="L52" s="64"/>
      <c r="M52" s="64"/>
    </row>
    <row r="53" spans="1:13" ht="13.5" thickBot="1" x14ac:dyDescent="0.25">
      <c r="A53" s="58">
        <f t="shared" si="0"/>
        <v>36</v>
      </c>
      <c r="B53" s="38" t="s">
        <v>101</v>
      </c>
      <c r="C53" s="56"/>
      <c r="D53" s="56"/>
      <c r="E53" s="74">
        <f>E18+E39-E51</f>
        <v>1303255675.9808784</v>
      </c>
      <c r="F53" s="74">
        <f>F18+F39-F51</f>
        <v>375689546</v>
      </c>
      <c r="G53" s="65"/>
      <c r="H53" s="74">
        <f>H18+H39-H51</f>
        <v>5658199</v>
      </c>
      <c r="I53" s="65"/>
      <c r="J53" s="74">
        <f>J18+J39-J51</f>
        <v>950308421.98087835</v>
      </c>
      <c r="K53" s="74"/>
      <c r="L53" s="74">
        <f>L18+L39-L51</f>
        <v>-2356834</v>
      </c>
      <c r="M53" s="74">
        <f>M18+M39-M51</f>
        <v>-26043657</v>
      </c>
    </row>
    <row r="54" spans="1:13" ht="13.5" thickTop="1" x14ac:dyDescent="0.2">
      <c r="A54" s="58">
        <f t="shared" si="0"/>
        <v>37</v>
      </c>
      <c r="B54" s="56"/>
      <c r="C54" s="56"/>
      <c r="D54" s="56"/>
      <c r="E54" s="67"/>
      <c r="F54" s="67"/>
      <c r="G54" s="65"/>
      <c r="H54" s="67"/>
      <c r="I54" s="65"/>
      <c r="J54" s="67"/>
      <c r="K54" s="67"/>
      <c r="L54" s="64"/>
      <c r="M54" s="64"/>
    </row>
    <row r="55" spans="1:13" ht="13.5" thickBot="1" x14ac:dyDescent="0.25">
      <c r="A55" s="58">
        <f t="shared" si="0"/>
        <v>38</v>
      </c>
      <c r="B55" s="38" t="s">
        <v>102</v>
      </c>
      <c r="C55" s="56"/>
      <c r="D55" s="56"/>
      <c r="E55" s="75">
        <v>1</v>
      </c>
      <c r="F55" s="76">
        <f>ROUND(F53/E53,5)</f>
        <v>0.28827000000000003</v>
      </c>
      <c r="G55" s="77"/>
      <c r="H55" s="76">
        <f>ROUND(H53/E53,5)</f>
        <v>4.3400000000000001E-3</v>
      </c>
      <c r="I55" s="77"/>
      <c r="J55" s="76">
        <f>E55-F55-H55-L55-M55</f>
        <v>0.72917999999999994</v>
      </c>
      <c r="K55" s="76"/>
      <c r="L55" s="76">
        <f>ROUND(L53/E53,5)</f>
        <v>-1.81E-3</v>
      </c>
      <c r="M55" s="76">
        <f>ROUND(M53/E53,5)</f>
        <v>-1.9980000000000001E-2</v>
      </c>
    </row>
    <row r="56" spans="1:13" ht="13.5" thickTop="1" x14ac:dyDescent="0.2">
      <c r="A56" s="58">
        <f t="shared" si="0"/>
        <v>39</v>
      </c>
      <c r="B56" s="56"/>
      <c r="C56" s="56"/>
      <c r="D56" s="56"/>
      <c r="E56" s="67"/>
      <c r="F56" s="67"/>
      <c r="G56" s="65"/>
      <c r="H56" s="67"/>
      <c r="I56" s="65"/>
      <c r="J56" s="67"/>
      <c r="K56" s="67"/>
      <c r="L56" s="64"/>
      <c r="M56" s="64"/>
    </row>
    <row r="57" spans="1:13" ht="13.5" thickBot="1" x14ac:dyDescent="0.25">
      <c r="A57" s="58">
        <f t="shared" si="0"/>
        <v>40</v>
      </c>
      <c r="B57" s="38" t="s">
        <v>103</v>
      </c>
      <c r="C57" s="56"/>
      <c r="D57" s="56"/>
      <c r="E57" s="75">
        <v>1</v>
      </c>
      <c r="F57" s="76">
        <f>ROUND(F53/($F$53+$J$53),5)</f>
        <v>0.28333000000000003</v>
      </c>
      <c r="G57" s="77"/>
      <c r="H57" s="77"/>
      <c r="I57" s="77"/>
      <c r="J57" s="76">
        <f>ROUND(J53/($F$53+$J$53),5)</f>
        <v>0.71667000000000003</v>
      </c>
      <c r="K57" s="77"/>
      <c r="L57" s="77"/>
      <c r="M57" s="77"/>
    </row>
    <row r="58" spans="1:13" ht="13.5" thickTop="1" x14ac:dyDescent="0.2">
      <c r="A58" s="58"/>
      <c r="B58" s="38"/>
      <c r="C58" s="56"/>
      <c r="D58" s="56"/>
      <c r="E58" s="77"/>
      <c r="F58" s="77"/>
      <c r="G58" s="77"/>
      <c r="H58" s="77"/>
      <c r="I58" s="77"/>
      <c r="J58" s="77"/>
      <c r="K58" s="77"/>
      <c r="L58" s="77"/>
      <c r="M58" s="77"/>
    </row>
    <row r="59" spans="1:13" x14ac:dyDescent="0.2">
      <c r="A59" s="40"/>
      <c r="B59" s="40"/>
      <c r="C59" s="40"/>
      <c r="D59" s="40"/>
      <c r="E59" s="40"/>
      <c r="F59" s="40"/>
      <c r="G59" s="64"/>
      <c r="H59" s="40"/>
      <c r="I59" s="64"/>
      <c r="J59" s="40"/>
      <c r="K59" s="40"/>
      <c r="L59" s="40"/>
      <c r="M59" s="40"/>
    </row>
    <row r="60" spans="1:13" x14ac:dyDescent="0.2">
      <c r="A60" s="58"/>
      <c r="B60" s="38" t="s">
        <v>49</v>
      </c>
      <c r="C60" s="56"/>
      <c r="D60" s="56"/>
      <c r="E60" s="56"/>
      <c r="F60" s="56"/>
      <c r="G60" s="69"/>
      <c r="H60" s="56"/>
      <c r="I60" s="69"/>
      <c r="J60" s="40"/>
      <c r="K60" s="40"/>
      <c r="L60" s="64"/>
      <c r="M60" s="64"/>
    </row>
    <row r="61" spans="1:13" x14ac:dyDescent="0.2">
      <c r="A61" s="58"/>
      <c r="B61" s="38" t="s">
        <v>104</v>
      </c>
      <c r="C61" s="56"/>
      <c r="D61" s="67"/>
      <c r="E61" s="56"/>
      <c r="F61" s="56"/>
      <c r="G61" s="56"/>
      <c r="H61" s="40"/>
      <c r="I61" s="64"/>
      <c r="J61" s="40"/>
      <c r="K61" s="40"/>
      <c r="L61" s="64"/>
      <c r="M61" s="64"/>
    </row>
    <row r="62" spans="1:13" x14ac:dyDescent="0.2">
      <c r="A62" s="78"/>
      <c r="B62" s="79" t="s">
        <v>105</v>
      </c>
      <c r="C62" s="56"/>
      <c r="D62" s="67"/>
      <c r="E62" s="67"/>
      <c r="F62" s="70"/>
      <c r="G62" s="70"/>
      <c r="H62" s="40"/>
      <c r="I62" s="64"/>
      <c r="J62" s="40"/>
      <c r="K62" s="40"/>
      <c r="L62" s="64"/>
      <c r="M62" s="64"/>
    </row>
    <row r="63" spans="1:13" x14ac:dyDescent="0.2">
      <c r="A63" s="78"/>
      <c r="B63" s="38" t="s">
        <v>106</v>
      </c>
      <c r="C63" s="56"/>
      <c r="D63" s="67"/>
      <c r="E63" s="67"/>
      <c r="F63" s="70"/>
      <c r="G63" s="70"/>
      <c r="H63" s="40"/>
      <c r="I63" s="64"/>
      <c r="J63" s="40"/>
      <c r="K63" s="40"/>
      <c r="L63" s="64"/>
      <c r="M63" s="64"/>
    </row>
  </sheetData>
  <pageMargins left="0.7" right="0.7" top="0.75" bottom="0.75" header="0.3" footer="0.3"/>
  <pageSetup scale="61" orientation="landscape" r:id="rId1"/>
  <headerFooter>
    <oddHeader>&amp;R&amp;"Times New Roman,Bold"KyPSC Case No. 2019-00271
STAFF-DR-01-024 Attachment
Page &amp;P of &amp;N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60"/>
  <sheetViews>
    <sheetView view="pageLayout" zoomScaleNormal="100" workbookViewId="0">
      <selection activeCell="B38" sqref="B38"/>
    </sheetView>
  </sheetViews>
  <sheetFormatPr defaultColWidth="8" defaultRowHeight="12.75" x14ac:dyDescent="0.2"/>
  <cols>
    <col min="1" max="1" width="6.42578125" style="25" customWidth="1"/>
    <col min="2" max="2" width="1.5703125" style="25" customWidth="1"/>
    <col min="3" max="3" width="28.5703125" style="25" customWidth="1"/>
    <col min="4" max="4" width="4.42578125" style="25" customWidth="1"/>
    <col min="5" max="5" width="11.42578125" style="25" customWidth="1"/>
    <col min="6" max="6" width="11.5703125" style="25" customWidth="1"/>
    <col min="7" max="7" width="22.5703125" style="25" bestFit="1" customWidth="1"/>
    <col min="8" max="8" width="5.5703125" style="25" customWidth="1"/>
    <col min="9" max="9" width="6.5703125" style="25" customWidth="1"/>
    <col min="10" max="10" width="2.5703125" style="25" customWidth="1"/>
    <col min="11" max="11" width="40.42578125" style="25" customWidth="1"/>
    <col min="12" max="12" width="5.5703125" style="25" customWidth="1"/>
    <col min="13" max="13" width="14.5703125" style="25" customWidth="1"/>
    <col min="14" max="14" width="20.5703125" style="25" customWidth="1"/>
    <col min="15" max="16384" width="8" style="25"/>
  </cols>
  <sheetData>
    <row r="1" spans="1:18" x14ac:dyDescent="0.2">
      <c r="A1" s="1" t="s">
        <v>136</v>
      </c>
      <c r="B1" s="1"/>
      <c r="C1" s="1"/>
      <c r="D1" s="1"/>
      <c r="E1" s="1"/>
      <c r="F1" s="2"/>
      <c r="G1" s="54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x14ac:dyDescent="0.2">
      <c r="A2" s="1" t="s">
        <v>137</v>
      </c>
      <c r="B2" s="1"/>
      <c r="C2" s="1"/>
      <c r="D2" s="1"/>
      <c r="E2" s="1"/>
      <c r="F2" s="2"/>
      <c r="G2" s="54"/>
      <c r="H2" s="24"/>
      <c r="I2" s="56"/>
      <c r="J2" s="56"/>
      <c r="K2" s="69"/>
      <c r="L2" s="69"/>
      <c r="M2" s="69"/>
      <c r="N2" s="69"/>
      <c r="O2" s="56"/>
      <c r="P2" s="56"/>
      <c r="Q2" s="56"/>
      <c r="R2" s="56"/>
    </row>
    <row r="3" spans="1:18" x14ac:dyDescent="0.2">
      <c r="A3" s="2" t="s">
        <v>0</v>
      </c>
      <c r="B3" s="2"/>
      <c r="C3" s="2"/>
      <c r="D3" s="2"/>
      <c r="E3" s="2"/>
      <c r="F3" s="2"/>
      <c r="G3" s="54"/>
      <c r="H3" s="24"/>
      <c r="I3" s="69"/>
      <c r="J3" s="56"/>
      <c r="K3" s="69"/>
      <c r="L3" s="69"/>
      <c r="M3" s="69"/>
      <c r="N3" s="69"/>
      <c r="O3" s="56"/>
      <c r="P3" s="56"/>
      <c r="Q3" s="56"/>
      <c r="R3" s="56"/>
    </row>
    <row r="4" spans="1:18" x14ac:dyDescent="0.2">
      <c r="A4" s="8" t="s">
        <v>138</v>
      </c>
      <c r="B4" s="8"/>
      <c r="C4" s="8"/>
      <c r="D4" s="8"/>
      <c r="E4" s="8"/>
      <c r="F4" s="2"/>
      <c r="G4" s="54"/>
      <c r="H4" s="24"/>
      <c r="I4" s="69"/>
      <c r="J4" s="56"/>
      <c r="K4" s="69"/>
      <c r="L4" s="69"/>
      <c r="M4" s="69"/>
      <c r="N4" s="69"/>
      <c r="O4" s="56"/>
      <c r="P4" s="56"/>
      <c r="Q4" s="56"/>
      <c r="R4" s="56"/>
    </row>
    <row r="5" spans="1:18" x14ac:dyDescent="0.2">
      <c r="A5" s="3"/>
      <c r="B5" s="3"/>
      <c r="C5" s="3"/>
      <c r="D5" s="3"/>
      <c r="E5" s="3"/>
      <c r="F5" s="3"/>
      <c r="G5" s="3"/>
      <c r="H5" s="24"/>
      <c r="I5" s="69"/>
      <c r="J5" s="56"/>
      <c r="K5" s="56"/>
      <c r="L5" s="56"/>
      <c r="M5" s="56"/>
      <c r="N5" s="56"/>
      <c r="O5" s="56"/>
      <c r="P5" s="56"/>
      <c r="Q5" s="56"/>
      <c r="R5" s="56"/>
    </row>
    <row r="6" spans="1:18" x14ac:dyDescent="0.2">
      <c r="A6" s="3"/>
      <c r="B6" s="3"/>
      <c r="C6" s="3"/>
      <c r="D6" s="3"/>
      <c r="E6" s="3"/>
      <c r="F6" s="3"/>
      <c r="G6" s="3"/>
      <c r="H6" s="24"/>
      <c r="I6" s="69"/>
      <c r="J6" s="69"/>
      <c r="K6" s="69"/>
      <c r="L6" s="80"/>
      <c r="M6" s="69"/>
      <c r="N6" s="69"/>
      <c r="O6" s="56"/>
      <c r="P6" s="56"/>
      <c r="Q6" s="56"/>
      <c r="R6" s="56"/>
    </row>
    <row r="7" spans="1:18" x14ac:dyDescent="0.2">
      <c r="A7" s="81"/>
      <c r="B7" s="24"/>
      <c r="C7" s="24"/>
      <c r="D7" s="24"/>
      <c r="E7" s="24"/>
      <c r="F7" s="24"/>
      <c r="G7" s="14" t="str">
        <f>'RB vs Cap BP DR-01-024 Pg1'!E6</f>
        <v>STAFF-DR-01-024</v>
      </c>
      <c r="H7" s="24"/>
      <c r="I7" s="69"/>
      <c r="J7" s="69"/>
      <c r="K7" s="69"/>
      <c r="L7" s="82"/>
      <c r="M7" s="69"/>
      <c r="N7" s="69"/>
      <c r="O7" s="56"/>
      <c r="P7" s="56"/>
      <c r="Q7" s="56"/>
      <c r="R7" s="56"/>
    </row>
    <row r="8" spans="1:18" x14ac:dyDescent="0.2">
      <c r="A8" s="81"/>
      <c r="B8" s="24"/>
      <c r="C8" s="24"/>
      <c r="D8" s="24"/>
      <c r="E8" s="24"/>
      <c r="F8" s="24"/>
      <c r="G8" s="12" t="s">
        <v>107</v>
      </c>
      <c r="H8" s="24"/>
      <c r="I8" s="69"/>
      <c r="J8" s="69"/>
      <c r="K8" s="69"/>
      <c r="L8" s="82"/>
      <c r="M8" s="69"/>
      <c r="N8" s="69"/>
      <c r="O8" s="56"/>
      <c r="P8" s="56"/>
      <c r="Q8" s="56"/>
      <c r="R8" s="56"/>
    </row>
    <row r="9" spans="1:18" x14ac:dyDescent="0.2">
      <c r="A9" s="81"/>
      <c r="B9" s="24"/>
      <c r="C9" s="24"/>
      <c r="D9" s="24"/>
      <c r="E9" s="24"/>
      <c r="F9" s="24"/>
      <c r="G9" s="12" t="s">
        <v>2</v>
      </c>
      <c r="H9" s="24"/>
      <c r="I9" s="69"/>
      <c r="J9" s="69"/>
      <c r="K9" s="69"/>
      <c r="L9" s="69"/>
      <c r="M9" s="69"/>
      <c r="N9" s="69"/>
      <c r="O9" s="56"/>
      <c r="P9" s="56"/>
      <c r="Q9" s="56"/>
      <c r="R9" s="56"/>
    </row>
    <row r="10" spans="1:18" x14ac:dyDescent="0.2">
      <c r="A10" s="83"/>
      <c r="B10" s="24"/>
      <c r="C10" s="24"/>
      <c r="D10" s="24"/>
      <c r="E10" s="24"/>
      <c r="F10" s="24"/>
      <c r="G10" s="12" t="s">
        <v>135</v>
      </c>
      <c r="H10" s="24"/>
      <c r="I10" s="69"/>
      <c r="J10" s="69"/>
      <c r="K10" s="69"/>
      <c r="L10" s="69"/>
      <c r="M10" s="69"/>
      <c r="N10" s="69"/>
      <c r="O10" s="56"/>
      <c r="P10" s="56"/>
      <c r="Q10" s="56"/>
      <c r="R10" s="56"/>
    </row>
    <row r="11" spans="1:18" x14ac:dyDescent="0.2">
      <c r="A11" s="83"/>
      <c r="B11" s="24"/>
      <c r="C11" s="24"/>
      <c r="D11" s="24"/>
      <c r="E11" s="24"/>
      <c r="F11" s="24"/>
      <c r="G11" s="81" t="s">
        <v>108</v>
      </c>
      <c r="H11" s="24"/>
      <c r="I11" s="69"/>
      <c r="J11" s="69"/>
      <c r="K11" s="69"/>
      <c r="L11" s="69"/>
      <c r="M11" s="82"/>
      <c r="N11" s="69"/>
      <c r="O11" s="56"/>
      <c r="P11" s="56"/>
      <c r="Q11" s="56"/>
      <c r="R11" s="56"/>
    </row>
    <row r="12" spans="1:18" x14ac:dyDescent="0.2">
      <c r="A12" s="81"/>
      <c r="B12" s="24"/>
      <c r="C12" s="24"/>
      <c r="D12" s="24"/>
      <c r="E12" s="24"/>
      <c r="F12" s="24"/>
      <c r="G12" s="81"/>
      <c r="H12" s="84"/>
      <c r="I12" s="69"/>
      <c r="J12" s="69"/>
      <c r="K12" s="69"/>
      <c r="L12" s="69"/>
      <c r="M12" s="69"/>
      <c r="N12" s="69"/>
      <c r="O12" s="56"/>
      <c r="P12" s="56"/>
      <c r="Q12" s="56"/>
      <c r="R12" s="56"/>
    </row>
    <row r="13" spans="1:18" x14ac:dyDescent="0.2">
      <c r="A13" s="85" t="s">
        <v>109</v>
      </c>
      <c r="B13" s="86"/>
      <c r="C13" s="87" t="s">
        <v>5</v>
      </c>
      <c r="D13" s="86"/>
      <c r="E13" s="85" t="s">
        <v>96</v>
      </c>
      <c r="F13" s="85" t="s">
        <v>110</v>
      </c>
      <c r="G13" s="85" t="s">
        <v>111</v>
      </c>
      <c r="H13" s="24"/>
      <c r="I13" s="69"/>
      <c r="J13" s="69"/>
      <c r="K13" s="69"/>
      <c r="L13" s="69"/>
      <c r="M13" s="69"/>
      <c r="N13" s="69"/>
      <c r="O13" s="56"/>
      <c r="P13" s="56"/>
      <c r="Q13" s="56"/>
      <c r="R13" s="56"/>
    </row>
    <row r="14" spans="1:18" x14ac:dyDescent="0.2">
      <c r="A14" s="24"/>
      <c r="B14" s="24"/>
      <c r="C14" s="24"/>
      <c r="D14" s="24"/>
      <c r="E14" s="88" t="s">
        <v>38</v>
      </c>
      <c r="F14" s="89" t="s">
        <v>112</v>
      </c>
      <c r="G14" s="89" t="s">
        <v>113</v>
      </c>
      <c r="H14" s="24"/>
      <c r="I14" s="69"/>
      <c r="J14" s="69"/>
      <c r="K14" s="69"/>
      <c r="L14" s="69"/>
      <c r="M14" s="69"/>
      <c r="N14" s="69"/>
      <c r="O14" s="56"/>
      <c r="P14" s="56"/>
      <c r="Q14" s="56"/>
      <c r="R14" s="56"/>
    </row>
    <row r="15" spans="1:18" x14ac:dyDescent="0.2">
      <c r="A15" s="24"/>
      <c r="B15" s="24"/>
      <c r="C15" s="90"/>
      <c r="D15" s="24"/>
      <c r="E15" s="24"/>
      <c r="F15" s="24"/>
      <c r="G15" s="24"/>
      <c r="H15" s="24"/>
      <c r="I15" s="69"/>
      <c r="J15" s="69"/>
      <c r="K15" s="69"/>
      <c r="L15" s="77"/>
      <c r="M15" s="69"/>
      <c r="N15" s="69"/>
      <c r="O15" s="56"/>
      <c r="P15" s="56"/>
      <c r="Q15" s="56"/>
      <c r="R15" s="56"/>
    </row>
    <row r="16" spans="1:18" x14ac:dyDescent="0.2">
      <c r="A16" s="88">
        <v>1</v>
      </c>
      <c r="B16" s="24"/>
      <c r="C16" s="81" t="s">
        <v>114</v>
      </c>
      <c r="D16" s="24"/>
      <c r="E16" s="114">
        <v>0</v>
      </c>
      <c r="F16" s="92">
        <f>'RB vs Cap BP DR-01-024 Pg5'!F23</f>
        <v>1.04E-2</v>
      </c>
      <c r="G16" s="91">
        <f>ROUND(F16*E16,0)</f>
        <v>0</v>
      </c>
      <c r="H16" s="93"/>
      <c r="I16" s="94"/>
      <c r="J16" s="69"/>
      <c r="K16" s="69"/>
      <c r="L16" s="94"/>
      <c r="M16" s="94"/>
      <c r="N16" s="69"/>
      <c r="O16" s="56"/>
      <c r="P16" s="56"/>
      <c r="Q16" s="56"/>
      <c r="R16" s="56"/>
    </row>
    <row r="17" spans="1:18" x14ac:dyDescent="0.2">
      <c r="A17" s="88"/>
      <c r="B17" s="24"/>
      <c r="C17" s="36"/>
      <c r="D17" s="24"/>
      <c r="E17" s="115"/>
      <c r="F17" s="24"/>
      <c r="G17" s="24"/>
      <c r="H17" s="24"/>
      <c r="I17" s="69"/>
      <c r="J17" s="69"/>
      <c r="K17" s="69"/>
      <c r="L17" s="94"/>
      <c r="M17" s="94"/>
      <c r="N17" s="69"/>
      <c r="O17" s="56"/>
      <c r="P17" s="56"/>
      <c r="Q17" s="56"/>
      <c r="R17" s="56"/>
    </row>
    <row r="18" spans="1:18" x14ac:dyDescent="0.2">
      <c r="A18" s="88">
        <v>2</v>
      </c>
      <c r="B18" s="24"/>
      <c r="C18" s="81" t="s">
        <v>115</v>
      </c>
      <c r="D18" s="24"/>
      <c r="E18" s="114">
        <v>-57322986</v>
      </c>
      <c r="F18" s="92">
        <f>$F$16</f>
        <v>1.04E-2</v>
      </c>
      <c r="G18" s="91">
        <f>ROUND(F18*E18,0)</f>
        <v>-596159</v>
      </c>
      <c r="H18" s="93"/>
      <c r="I18" s="82"/>
      <c r="J18" s="69"/>
      <c r="K18" s="69"/>
      <c r="L18" s="95"/>
      <c r="M18" s="95"/>
      <c r="N18" s="69"/>
      <c r="O18" s="56"/>
      <c r="P18" s="56"/>
      <c r="Q18" s="56"/>
      <c r="R18" s="56"/>
    </row>
    <row r="19" spans="1:18" x14ac:dyDescent="0.2">
      <c r="A19" s="88"/>
      <c r="B19" s="24"/>
      <c r="C19" s="36"/>
      <c r="D19" s="24"/>
      <c r="E19" s="115"/>
      <c r="F19" s="24"/>
      <c r="G19" s="24"/>
      <c r="H19" s="24"/>
      <c r="I19" s="96"/>
      <c r="J19" s="69"/>
      <c r="K19" s="69"/>
      <c r="L19" s="69"/>
      <c r="M19" s="69"/>
      <c r="N19" s="69"/>
      <c r="O19" s="56"/>
      <c r="P19" s="56"/>
      <c r="Q19" s="56"/>
      <c r="R19" s="56"/>
    </row>
    <row r="20" spans="1:18" x14ac:dyDescent="0.2">
      <c r="A20" s="88">
        <v>3</v>
      </c>
      <c r="B20" s="24"/>
      <c r="C20" s="81" t="s">
        <v>116</v>
      </c>
      <c r="D20" s="24"/>
      <c r="E20" s="114">
        <v>-32740414</v>
      </c>
      <c r="F20" s="92">
        <f>$F$16</f>
        <v>1.04E-2</v>
      </c>
      <c r="G20" s="91">
        <f>ROUND(F20*E20,0)</f>
        <v>-340500</v>
      </c>
      <c r="H20" s="93"/>
      <c r="I20" s="96"/>
      <c r="J20" s="69"/>
      <c r="K20" s="69"/>
      <c r="L20" s="69"/>
      <c r="M20" s="69"/>
      <c r="N20" s="69"/>
      <c r="O20" s="56"/>
      <c r="P20" s="56"/>
      <c r="Q20" s="56"/>
      <c r="R20" s="56"/>
    </row>
    <row r="21" spans="1:18" x14ac:dyDescent="0.2">
      <c r="A21" s="88"/>
      <c r="B21" s="24"/>
      <c r="C21" s="36"/>
      <c r="D21" s="24"/>
      <c r="E21" s="24"/>
      <c r="F21" s="24"/>
      <c r="G21" s="24"/>
      <c r="H21" s="24"/>
      <c r="I21" s="82"/>
      <c r="J21" s="69"/>
      <c r="K21" s="69"/>
      <c r="L21" s="69"/>
      <c r="M21" s="65"/>
      <c r="N21" s="69"/>
      <c r="O21" s="56"/>
      <c r="P21" s="56"/>
      <c r="Q21" s="56"/>
      <c r="R21" s="56"/>
    </row>
    <row r="22" spans="1:18" x14ac:dyDescent="0.2">
      <c r="A22" s="88"/>
      <c r="B22" s="24"/>
      <c r="C22" s="36"/>
      <c r="D22" s="24"/>
      <c r="E22" s="24"/>
      <c r="F22" s="24"/>
      <c r="G22" s="24"/>
      <c r="H22" s="24"/>
      <c r="I22" s="82"/>
      <c r="J22" s="69"/>
      <c r="K22" s="69"/>
      <c r="L22" s="69"/>
      <c r="M22" s="65"/>
      <c r="N22" s="69"/>
      <c r="O22" s="56"/>
      <c r="P22" s="56"/>
      <c r="Q22" s="56"/>
      <c r="R22" s="56"/>
    </row>
    <row r="23" spans="1:18" x14ac:dyDescent="0.2">
      <c r="A23" s="88"/>
      <c r="B23" s="24"/>
      <c r="C23" s="81" t="s">
        <v>117</v>
      </c>
      <c r="D23" s="24"/>
      <c r="E23" s="24"/>
      <c r="F23" s="24"/>
      <c r="G23" s="24"/>
      <c r="H23" s="24"/>
      <c r="I23" s="97"/>
      <c r="J23" s="69"/>
      <c r="K23" s="69"/>
      <c r="L23" s="69"/>
      <c r="M23" s="65"/>
      <c r="N23" s="69"/>
      <c r="O23" s="56"/>
      <c r="P23" s="56"/>
      <c r="Q23" s="56"/>
      <c r="R23" s="56"/>
    </row>
    <row r="24" spans="1:18" x14ac:dyDescent="0.2">
      <c r="A24" s="88"/>
      <c r="B24" s="24"/>
      <c r="C24" s="81"/>
      <c r="D24" s="24"/>
      <c r="E24" s="24"/>
      <c r="F24" s="24"/>
      <c r="G24" s="24"/>
      <c r="H24" s="24"/>
      <c r="I24" s="97"/>
      <c r="J24" s="69"/>
      <c r="K24" s="69"/>
      <c r="L24" s="69"/>
      <c r="M24" s="65"/>
      <c r="N24" s="69"/>
      <c r="O24" s="56"/>
      <c r="P24" s="56"/>
      <c r="Q24" s="56"/>
      <c r="R24" s="56"/>
    </row>
    <row r="25" spans="1:18" x14ac:dyDescent="0.2">
      <c r="A25" s="56"/>
      <c r="B25" s="56"/>
      <c r="C25" s="56"/>
      <c r="D25" s="56"/>
      <c r="E25" s="56"/>
      <c r="F25" s="56"/>
      <c r="G25" s="56"/>
      <c r="H25" s="56"/>
      <c r="I25" s="97"/>
      <c r="J25" s="80"/>
      <c r="K25" s="69"/>
      <c r="L25" s="65"/>
      <c r="M25" s="65"/>
      <c r="N25" s="65"/>
      <c r="O25" s="56"/>
      <c r="P25" s="56"/>
      <c r="Q25" s="56"/>
      <c r="R25" s="56"/>
    </row>
    <row r="26" spans="1:18" x14ac:dyDescent="0.2">
      <c r="A26" s="56"/>
      <c r="B26" s="56"/>
      <c r="C26" s="56"/>
      <c r="D26" s="56"/>
      <c r="E26" s="56"/>
      <c r="F26" s="56"/>
      <c r="G26" s="56"/>
      <c r="H26" s="56"/>
      <c r="I26" s="97"/>
      <c r="J26" s="80"/>
      <c r="K26" s="69"/>
      <c r="L26" s="65"/>
      <c r="M26" s="65"/>
      <c r="N26" s="65"/>
      <c r="O26" s="56"/>
      <c r="P26" s="56"/>
      <c r="Q26" s="56"/>
      <c r="R26" s="56"/>
    </row>
    <row r="27" spans="1:18" x14ac:dyDescent="0.2">
      <c r="I27" s="97"/>
      <c r="J27" s="80"/>
      <c r="K27" s="69"/>
      <c r="L27" s="65"/>
      <c r="M27" s="65"/>
      <c r="N27" s="65"/>
      <c r="O27" s="56"/>
      <c r="P27" s="56"/>
      <c r="Q27" s="56"/>
      <c r="R27" s="56"/>
    </row>
    <row r="28" spans="1:18" x14ac:dyDescent="0.2">
      <c r="I28" s="97"/>
      <c r="J28" s="80"/>
      <c r="K28" s="69"/>
      <c r="L28" s="65"/>
      <c r="M28" s="65"/>
      <c r="N28" s="65"/>
      <c r="O28" s="56"/>
      <c r="P28" s="56"/>
      <c r="Q28" s="56"/>
      <c r="R28" s="56"/>
    </row>
    <row r="29" spans="1:18" x14ac:dyDescent="0.2">
      <c r="I29" s="97"/>
      <c r="J29" s="80"/>
      <c r="K29" s="69"/>
      <c r="L29" s="65"/>
      <c r="M29" s="65"/>
      <c r="N29" s="65"/>
      <c r="O29" s="56"/>
      <c r="P29" s="56"/>
      <c r="Q29" s="56"/>
      <c r="R29" s="56"/>
    </row>
    <row r="30" spans="1:18" x14ac:dyDescent="0.2">
      <c r="I30" s="97"/>
      <c r="J30" s="80"/>
      <c r="K30" s="69"/>
      <c r="L30" s="65"/>
      <c r="M30" s="65"/>
      <c r="N30" s="65"/>
      <c r="O30" s="56"/>
      <c r="P30" s="56"/>
      <c r="Q30" s="56"/>
      <c r="R30" s="56"/>
    </row>
    <row r="31" spans="1:18" x14ac:dyDescent="0.2">
      <c r="A31" s="56"/>
      <c r="B31" s="56"/>
      <c r="C31" s="56"/>
      <c r="D31" s="56"/>
      <c r="E31" s="56"/>
      <c r="F31" s="56"/>
      <c r="G31" s="56"/>
      <c r="H31" s="56"/>
    </row>
    <row r="32" spans="1:18" x14ac:dyDescent="0.2">
      <c r="A32" s="56"/>
      <c r="B32" s="56"/>
      <c r="C32" s="56"/>
      <c r="D32" s="56"/>
      <c r="E32" s="56"/>
      <c r="F32" s="56"/>
      <c r="G32" s="56"/>
      <c r="H32" s="56"/>
    </row>
    <row r="33" spans="1:8" x14ac:dyDescent="0.2">
      <c r="A33" s="56"/>
      <c r="B33" s="56"/>
      <c r="C33" s="56"/>
      <c r="D33" s="56"/>
      <c r="E33" s="56"/>
      <c r="F33" s="56"/>
      <c r="G33" s="56"/>
      <c r="H33" s="56"/>
    </row>
    <row r="34" spans="1:8" x14ac:dyDescent="0.2">
      <c r="A34" s="56"/>
      <c r="B34" s="56"/>
      <c r="C34" s="56"/>
      <c r="D34" s="56"/>
      <c r="E34" s="56"/>
      <c r="F34" s="56"/>
      <c r="G34" s="56"/>
      <c r="H34" s="56"/>
    </row>
    <row r="35" spans="1:8" x14ac:dyDescent="0.2">
      <c r="A35" s="56"/>
      <c r="B35" s="56"/>
      <c r="C35" s="56"/>
      <c r="D35" s="56"/>
      <c r="E35" s="56"/>
      <c r="F35" s="56"/>
      <c r="G35" s="56"/>
      <c r="H35" s="56"/>
    </row>
    <row r="36" spans="1:8" x14ac:dyDescent="0.2">
      <c r="A36" s="56"/>
      <c r="B36" s="56"/>
      <c r="C36" s="56"/>
      <c r="D36" s="56"/>
      <c r="E36" s="56"/>
      <c r="F36" s="56"/>
      <c r="G36" s="56"/>
      <c r="H36" s="56"/>
    </row>
    <row r="37" spans="1:8" x14ac:dyDescent="0.2">
      <c r="A37" s="56"/>
      <c r="B37" s="56"/>
      <c r="C37" s="56"/>
      <c r="D37" s="56"/>
      <c r="E37" s="56"/>
      <c r="F37" s="56"/>
      <c r="G37" s="56"/>
      <c r="H37" s="56"/>
    </row>
    <row r="38" spans="1:8" x14ac:dyDescent="0.2">
      <c r="A38" s="56"/>
      <c r="B38" s="56"/>
      <c r="C38" s="56"/>
      <c r="D38" s="56"/>
      <c r="E38" s="56"/>
      <c r="F38" s="56"/>
      <c r="G38" s="56"/>
      <c r="H38" s="56"/>
    </row>
    <row r="39" spans="1:8" x14ac:dyDescent="0.2">
      <c r="A39" s="56"/>
      <c r="B39" s="56"/>
      <c r="C39" s="56"/>
      <c r="D39" s="56"/>
      <c r="E39" s="56"/>
      <c r="F39" s="56"/>
      <c r="G39" s="56"/>
      <c r="H39" s="56"/>
    </row>
    <row r="40" spans="1:8" x14ac:dyDescent="0.2">
      <c r="A40" s="56"/>
      <c r="B40" s="56"/>
      <c r="C40" s="56"/>
      <c r="D40" s="56"/>
      <c r="E40" s="56"/>
      <c r="F40" s="56"/>
      <c r="G40" s="56"/>
      <c r="H40" s="56"/>
    </row>
    <row r="41" spans="1:8" x14ac:dyDescent="0.2">
      <c r="A41" s="56"/>
      <c r="B41" s="56"/>
      <c r="C41" s="56"/>
      <c r="D41" s="56"/>
      <c r="E41" s="56"/>
      <c r="F41" s="56"/>
      <c r="G41" s="56"/>
      <c r="H41" s="56"/>
    </row>
    <row r="42" spans="1:8" x14ac:dyDescent="0.2">
      <c r="A42" s="56"/>
      <c r="B42" s="56"/>
      <c r="C42" s="56"/>
      <c r="D42" s="56"/>
      <c r="E42" s="56"/>
      <c r="F42" s="56"/>
      <c r="G42" s="56"/>
      <c r="H42" s="56"/>
    </row>
    <row r="43" spans="1:8" x14ac:dyDescent="0.2">
      <c r="A43" s="56"/>
      <c r="B43" s="56"/>
      <c r="C43" s="56"/>
      <c r="D43" s="56"/>
      <c r="E43" s="56"/>
      <c r="F43" s="56"/>
      <c r="G43" s="56"/>
      <c r="H43" s="56"/>
    </row>
    <row r="44" spans="1:8" x14ac:dyDescent="0.2">
      <c r="A44" s="56"/>
      <c r="B44" s="56"/>
      <c r="C44" s="56"/>
      <c r="D44" s="56"/>
      <c r="E44" s="56"/>
      <c r="F44" s="56"/>
      <c r="G44" s="56"/>
      <c r="H44" s="56"/>
    </row>
    <row r="45" spans="1:8" x14ac:dyDescent="0.2">
      <c r="A45" s="56"/>
      <c r="B45" s="56"/>
      <c r="C45" s="56"/>
      <c r="D45" s="56"/>
      <c r="E45" s="56"/>
      <c r="F45" s="56"/>
      <c r="G45" s="56"/>
      <c r="H45" s="56"/>
    </row>
    <row r="46" spans="1:8" x14ac:dyDescent="0.2">
      <c r="A46" s="56"/>
      <c r="B46" s="56"/>
      <c r="C46" s="56"/>
      <c r="D46" s="56"/>
      <c r="E46" s="56"/>
      <c r="F46" s="56"/>
      <c r="G46" s="56"/>
      <c r="H46" s="56"/>
    </row>
    <row r="47" spans="1:8" x14ac:dyDescent="0.2">
      <c r="A47" s="56"/>
      <c r="B47" s="56"/>
      <c r="C47" s="56"/>
      <c r="D47" s="56"/>
      <c r="E47" s="56"/>
      <c r="F47" s="56"/>
      <c r="G47" s="56"/>
      <c r="H47" s="56"/>
    </row>
    <row r="48" spans="1:8" x14ac:dyDescent="0.2">
      <c r="A48" s="56"/>
      <c r="B48" s="56"/>
      <c r="C48" s="56"/>
      <c r="D48" s="56"/>
      <c r="E48" s="56"/>
      <c r="F48" s="56"/>
      <c r="G48" s="56"/>
      <c r="H48" s="56"/>
    </row>
    <row r="49" spans="1:18" x14ac:dyDescent="0.2">
      <c r="A49" s="56"/>
      <c r="B49" s="56"/>
      <c r="C49" s="56"/>
      <c r="D49" s="56"/>
      <c r="E49" s="56"/>
      <c r="F49" s="56"/>
      <c r="G49" s="56"/>
      <c r="H49" s="56"/>
    </row>
    <row r="50" spans="1:18" x14ac:dyDescent="0.2">
      <c r="A50" s="56"/>
      <c r="B50" s="56"/>
      <c r="C50" s="56"/>
      <c r="D50" s="56"/>
      <c r="E50" s="56"/>
      <c r="F50" s="56"/>
      <c r="G50" s="56"/>
      <c r="H50" s="56"/>
    </row>
    <row r="51" spans="1:18" x14ac:dyDescent="0.2">
      <c r="A51" s="56"/>
      <c r="B51" s="56"/>
      <c r="C51" s="56"/>
      <c r="D51" s="56"/>
      <c r="E51" s="56"/>
      <c r="F51" s="56"/>
      <c r="G51" s="56"/>
      <c r="H51" s="56"/>
    </row>
    <row r="52" spans="1:18" x14ac:dyDescent="0.2">
      <c r="A52" s="56"/>
      <c r="B52" s="56"/>
      <c r="C52" s="56"/>
      <c r="D52" s="56"/>
      <c r="E52" s="56"/>
      <c r="F52" s="56"/>
      <c r="G52" s="56"/>
      <c r="H52" s="56"/>
    </row>
    <row r="53" spans="1:18" x14ac:dyDescent="0.2">
      <c r="A53" s="56"/>
      <c r="B53" s="56"/>
      <c r="C53" s="56"/>
      <c r="D53" s="56"/>
      <c r="E53" s="56"/>
      <c r="F53" s="56"/>
      <c r="G53" s="56"/>
      <c r="H53" s="56"/>
    </row>
    <row r="54" spans="1:18" x14ac:dyDescent="0.2">
      <c r="A54" s="56"/>
      <c r="B54" s="56"/>
      <c r="C54" s="56"/>
      <c r="D54" s="56"/>
      <c r="E54" s="56"/>
      <c r="F54" s="56"/>
      <c r="G54" s="56"/>
      <c r="H54" s="56"/>
    </row>
    <row r="55" spans="1:18" x14ac:dyDescent="0.2">
      <c r="A55" s="69"/>
      <c r="B55" s="69"/>
      <c r="C55" s="69"/>
      <c r="D55" s="69"/>
      <c r="E55" s="69"/>
      <c r="F55" s="69"/>
      <c r="G55" s="69"/>
      <c r="H55" s="69"/>
    </row>
    <row r="56" spans="1:18" x14ac:dyDescent="0.2">
      <c r="A56" s="69"/>
      <c r="B56" s="69"/>
      <c r="C56" s="69"/>
      <c r="D56" s="69"/>
      <c r="E56" s="69"/>
      <c r="F56" s="69"/>
      <c r="G56" s="69"/>
      <c r="H56" s="69"/>
    </row>
    <row r="57" spans="1:18" x14ac:dyDescent="0.2">
      <c r="A57" s="69"/>
      <c r="B57" s="69"/>
      <c r="C57" s="69"/>
      <c r="D57" s="69"/>
      <c r="E57" s="69"/>
      <c r="F57" s="69"/>
      <c r="G57" s="69"/>
      <c r="H57" s="69"/>
    </row>
    <row r="58" spans="1:18" x14ac:dyDescent="0.2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56"/>
      <c r="P58" s="56"/>
      <c r="Q58" s="56"/>
      <c r="R58" s="56"/>
    </row>
    <row r="59" spans="1:18" x14ac:dyDescent="0.2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56"/>
      <c r="P59" s="56"/>
      <c r="Q59" s="56"/>
      <c r="R59" s="56"/>
    </row>
    <row r="60" spans="1:18" x14ac:dyDescent="0.2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56"/>
      <c r="P60" s="56"/>
      <c r="Q60" s="56"/>
      <c r="R60" s="56"/>
    </row>
  </sheetData>
  <pageMargins left="0.7" right="0.7" top="0.75" bottom="0.75" header="0.3" footer="0.3"/>
  <pageSetup scale="97" orientation="landscape" blackAndWhite="1" horizontalDpi="300" verticalDpi="300" r:id="rId1"/>
  <headerFooter>
    <oddHeader>&amp;R&amp;"Times New Roman,Bold"KyPSC Case No. 2019-00271
STAFF-DR-01-024 Attachment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7"/>
  <sheetViews>
    <sheetView view="pageLayout" zoomScaleNormal="100" workbookViewId="0">
      <selection activeCell="B38" sqref="B38"/>
    </sheetView>
  </sheetViews>
  <sheetFormatPr defaultColWidth="8.85546875" defaultRowHeight="12.75" x14ac:dyDescent="0.2"/>
  <cols>
    <col min="1" max="2" width="6.7109375" style="3" customWidth="1"/>
    <col min="3" max="3" width="46.5703125" style="3" bestFit="1" customWidth="1"/>
    <col min="4" max="4" width="1.140625" style="3" customWidth="1"/>
    <col min="5" max="5" width="13.5703125" style="3" customWidth="1"/>
    <col min="6" max="6" width="22.5703125" style="3" bestFit="1" customWidth="1"/>
    <col min="7" max="16384" width="8.85546875" style="3"/>
  </cols>
  <sheetData>
    <row r="1" spans="1:11" x14ac:dyDescent="0.2">
      <c r="A1" s="98" t="s">
        <v>136</v>
      </c>
      <c r="B1" s="56"/>
      <c r="C1" s="56"/>
      <c r="D1" s="56"/>
      <c r="E1" s="56"/>
      <c r="F1" s="14" t="s">
        <v>134</v>
      </c>
      <c r="G1" s="56"/>
      <c r="H1" s="56"/>
      <c r="I1" s="56"/>
      <c r="J1" s="56"/>
      <c r="K1" s="25"/>
    </row>
    <row r="2" spans="1:11" x14ac:dyDescent="0.2">
      <c r="A2" s="98" t="s">
        <v>139</v>
      </c>
      <c r="B2" s="56"/>
      <c r="C2" s="56"/>
      <c r="D2" s="56"/>
      <c r="E2" s="56"/>
      <c r="F2" s="12" t="s">
        <v>118</v>
      </c>
      <c r="G2" s="56"/>
      <c r="H2" s="56"/>
      <c r="I2" s="56"/>
      <c r="J2" s="56"/>
      <c r="K2" s="25"/>
    </row>
    <row r="3" spans="1:11" x14ac:dyDescent="0.2">
      <c r="A3" s="98" t="s">
        <v>137</v>
      </c>
      <c r="B3" s="56"/>
      <c r="C3" s="56"/>
      <c r="D3" s="56"/>
      <c r="E3" s="56"/>
      <c r="F3" s="12" t="s">
        <v>2</v>
      </c>
      <c r="G3" s="56"/>
      <c r="H3" s="56"/>
      <c r="I3" s="56"/>
      <c r="J3" s="56"/>
      <c r="K3" s="25"/>
    </row>
    <row r="4" spans="1:11" x14ac:dyDescent="0.2">
      <c r="A4" s="38" t="s">
        <v>119</v>
      </c>
      <c r="B4" s="56"/>
      <c r="C4" s="56"/>
      <c r="D4" s="56"/>
      <c r="E4" s="56"/>
      <c r="F4" s="12" t="s">
        <v>135</v>
      </c>
      <c r="G4" s="56"/>
      <c r="H4" s="56"/>
      <c r="I4" s="56"/>
      <c r="J4" s="56"/>
      <c r="K4" s="25"/>
    </row>
    <row r="5" spans="1:11" x14ac:dyDescent="0.2">
      <c r="A5" s="38" t="s">
        <v>120</v>
      </c>
      <c r="B5" s="56"/>
      <c r="C5" s="56"/>
      <c r="D5" s="56"/>
      <c r="E5" s="56"/>
      <c r="F5" s="56"/>
      <c r="G5" s="56"/>
      <c r="H5" s="56"/>
      <c r="I5" s="56"/>
      <c r="J5" s="56"/>
      <c r="K5" s="25"/>
    </row>
    <row r="6" spans="1:11" x14ac:dyDescent="0.2">
      <c r="A6" s="12" t="s">
        <v>138</v>
      </c>
      <c r="B6" s="56"/>
      <c r="C6" s="56"/>
      <c r="D6" s="56"/>
      <c r="E6" s="56"/>
      <c r="F6" s="56"/>
      <c r="G6" s="56"/>
      <c r="H6" s="56"/>
      <c r="I6" s="56"/>
      <c r="J6" s="56"/>
      <c r="K6" s="25"/>
    </row>
    <row r="7" spans="1:1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25"/>
    </row>
    <row r="8" spans="1:11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25"/>
    </row>
    <row r="9" spans="1:11" x14ac:dyDescent="0.2">
      <c r="A9" s="58" t="s">
        <v>121</v>
      </c>
      <c r="B9" s="56"/>
      <c r="C9" s="56"/>
      <c r="D9" s="56"/>
      <c r="E9" s="99"/>
      <c r="F9" s="56"/>
      <c r="G9" s="56"/>
      <c r="H9" s="56"/>
      <c r="I9" s="56"/>
      <c r="J9" s="56"/>
      <c r="K9" s="25"/>
    </row>
    <row r="10" spans="1:11" x14ac:dyDescent="0.2">
      <c r="A10" s="60" t="s">
        <v>109</v>
      </c>
      <c r="B10" s="63"/>
      <c r="C10" s="100" t="s">
        <v>5</v>
      </c>
      <c r="D10" s="63"/>
      <c r="E10" s="63"/>
      <c r="F10" s="101" t="s">
        <v>122</v>
      </c>
      <c r="G10" s="56"/>
      <c r="H10" s="56"/>
      <c r="I10" s="56"/>
      <c r="J10" s="56"/>
      <c r="K10" s="25"/>
    </row>
    <row r="11" spans="1:11" x14ac:dyDescent="0.2">
      <c r="A11" s="56"/>
      <c r="B11" s="56"/>
      <c r="C11" s="67"/>
      <c r="D11" s="67"/>
      <c r="E11" s="67"/>
      <c r="F11" s="67"/>
      <c r="G11" s="56"/>
      <c r="H11" s="56"/>
      <c r="I11" s="56"/>
      <c r="J11" s="56"/>
      <c r="K11" s="25"/>
    </row>
    <row r="12" spans="1:11" x14ac:dyDescent="0.2">
      <c r="A12" s="58">
        <v>1</v>
      </c>
      <c r="B12" s="56"/>
      <c r="C12" s="38" t="s">
        <v>123</v>
      </c>
      <c r="D12" s="56"/>
      <c r="E12" s="56"/>
      <c r="F12" s="56"/>
      <c r="G12" s="56"/>
      <c r="H12" s="56"/>
      <c r="I12" s="56"/>
      <c r="J12" s="56"/>
      <c r="K12" s="25"/>
    </row>
    <row r="13" spans="1:11" x14ac:dyDescent="0.2">
      <c r="A13" s="58">
        <f t="shared" ref="A13:A23" si="0">A12+1</f>
        <v>2</v>
      </c>
      <c r="B13" s="56"/>
      <c r="C13" s="38" t="s">
        <v>124</v>
      </c>
      <c r="D13" s="56"/>
      <c r="E13" s="56" t="s">
        <v>125</v>
      </c>
      <c r="F13" s="102">
        <f>'RB vs Cap DR-01-024 Pg3'!F18</f>
        <v>613969865</v>
      </c>
      <c r="G13" s="56"/>
      <c r="H13" s="56"/>
      <c r="I13" s="56"/>
      <c r="J13" s="56"/>
      <c r="K13" s="25"/>
    </row>
    <row r="14" spans="1:11" x14ac:dyDescent="0.2">
      <c r="A14" s="58">
        <f t="shared" si="0"/>
        <v>3</v>
      </c>
      <c r="B14" s="56"/>
      <c r="C14" s="38" t="s">
        <v>126</v>
      </c>
      <c r="D14" s="56"/>
      <c r="E14" s="56" t="s">
        <v>127</v>
      </c>
      <c r="F14" s="103">
        <f>'RB vs Cap DR-01-024 Pg3'!F42</f>
        <v>173507891</v>
      </c>
      <c r="G14" s="56"/>
      <c r="H14" s="56"/>
      <c r="I14" s="56"/>
      <c r="J14" s="56"/>
      <c r="K14" s="25"/>
    </row>
    <row r="15" spans="1:11" x14ac:dyDescent="0.2">
      <c r="A15" s="58">
        <f t="shared" si="0"/>
        <v>4</v>
      </c>
      <c r="B15" s="56"/>
      <c r="C15" s="104"/>
      <c r="D15" s="56"/>
      <c r="E15" s="56" t="s">
        <v>128</v>
      </c>
      <c r="F15" s="105">
        <f>F13-F14</f>
        <v>440461974</v>
      </c>
      <c r="G15" s="56"/>
      <c r="H15" s="56"/>
      <c r="I15" s="56"/>
      <c r="J15" s="56"/>
      <c r="K15" s="25"/>
    </row>
    <row r="16" spans="1:11" x14ac:dyDescent="0.2">
      <c r="A16" s="58">
        <f t="shared" si="0"/>
        <v>5</v>
      </c>
      <c r="B16" s="56"/>
      <c r="C16" s="104"/>
      <c r="D16" s="56"/>
      <c r="E16" s="56"/>
      <c r="F16" s="56"/>
      <c r="G16" s="56"/>
      <c r="H16" s="56"/>
      <c r="I16" s="56"/>
      <c r="J16" s="56"/>
      <c r="K16" s="25"/>
    </row>
    <row r="17" spans="1:11" x14ac:dyDescent="0.2">
      <c r="A17" s="58">
        <f t="shared" si="0"/>
        <v>6</v>
      </c>
      <c r="B17" s="56"/>
      <c r="C17" s="38" t="s">
        <v>129</v>
      </c>
      <c r="D17" s="56"/>
      <c r="E17" s="56" t="s">
        <v>125</v>
      </c>
      <c r="F17" s="102">
        <f>'RB vs Cap DR-01-024 Pg3'!H18</f>
        <v>12331190</v>
      </c>
      <c r="G17" s="56"/>
      <c r="H17" s="56"/>
      <c r="I17" s="56"/>
      <c r="J17" s="56"/>
      <c r="K17" s="25"/>
    </row>
    <row r="18" spans="1:11" x14ac:dyDescent="0.2">
      <c r="A18" s="58">
        <f t="shared" si="0"/>
        <v>7</v>
      </c>
      <c r="B18" s="56"/>
      <c r="C18" s="38" t="s">
        <v>130</v>
      </c>
      <c r="D18" s="56"/>
      <c r="E18" s="56" t="s">
        <v>127</v>
      </c>
      <c r="F18" s="103">
        <f>'RB vs Cap DR-01-024 Pg3'!H42</f>
        <v>7747274</v>
      </c>
      <c r="G18" s="56"/>
      <c r="H18" s="56"/>
      <c r="I18" s="56"/>
      <c r="J18" s="56"/>
      <c r="K18" s="25"/>
    </row>
    <row r="19" spans="1:11" x14ac:dyDescent="0.2">
      <c r="A19" s="58">
        <f t="shared" si="0"/>
        <v>8</v>
      </c>
      <c r="B19" s="56"/>
      <c r="C19" s="104"/>
      <c r="D19" s="56"/>
      <c r="E19" s="56" t="s">
        <v>128</v>
      </c>
      <c r="F19" s="105">
        <f>F17-F18</f>
        <v>4583916</v>
      </c>
      <c r="G19" s="56"/>
      <c r="H19" s="56"/>
      <c r="I19" s="56"/>
      <c r="J19" s="56"/>
      <c r="K19" s="25"/>
    </row>
    <row r="20" spans="1:11" x14ac:dyDescent="0.2">
      <c r="A20" s="58">
        <f t="shared" si="0"/>
        <v>9</v>
      </c>
      <c r="B20" s="56"/>
      <c r="C20" s="104"/>
      <c r="D20" s="56"/>
      <c r="E20" s="56"/>
      <c r="F20" s="56"/>
      <c r="G20" s="56"/>
      <c r="H20" s="56"/>
      <c r="I20" s="56"/>
      <c r="J20" s="56"/>
      <c r="K20" s="25"/>
    </row>
    <row r="21" spans="1:11" x14ac:dyDescent="0.2">
      <c r="A21" s="58">
        <f t="shared" si="0"/>
        <v>10</v>
      </c>
      <c r="B21" s="56"/>
      <c r="C21" s="104"/>
      <c r="D21" s="56"/>
      <c r="E21" s="56"/>
      <c r="F21" s="56"/>
      <c r="G21" s="56"/>
      <c r="H21" s="56"/>
      <c r="I21" s="56"/>
      <c r="J21" s="56"/>
      <c r="K21" s="25"/>
    </row>
    <row r="22" spans="1:11" x14ac:dyDescent="0.2">
      <c r="A22" s="58">
        <f t="shared" si="0"/>
        <v>11</v>
      </c>
      <c r="B22" s="56"/>
      <c r="C22" s="38" t="s">
        <v>131</v>
      </c>
      <c r="D22" s="56"/>
      <c r="E22" s="56"/>
      <c r="F22" s="56"/>
      <c r="G22" s="56"/>
      <c r="H22" s="56"/>
      <c r="I22" s="56"/>
      <c r="J22" s="56"/>
      <c r="K22" s="25"/>
    </row>
    <row r="23" spans="1:11" x14ac:dyDescent="0.2">
      <c r="A23" s="58">
        <f t="shared" si="0"/>
        <v>12</v>
      </c>
      <c r="B23" s="56"/>
      <c r="C23" s="38" t="s">
        <v>132</v>
      </c>
      <c r="D23" s="56"/>
      <c r="E23" s="56"/>
      <c r="F23" s="106">
        <f>ROUND(F19/F15,4)</f>
        <v>1.04E-2</v>
      </c>
      <c r="G23" s="56"/>
      <c r="H23" s="56"/>
      <c r="I23" s="56"/>
      <c r="J23" s="56"/>
      <c r="K23" s="25"/>
    </row>
    <row r="24" spans="1:11" x14ac:dyDescent="0.2">
      <c r="A24" s="98"/>
      <c r="B24" s="56"/>
      <c r="C24" s="104"/>
      <c r="D24" s="56"/>
      <c r="E24" s="56"/>
      <c r="F24" s="107"/>
      <c r="G24" s="56"/>
      <c r="H24" s="56"/>
      <c r="I24" s="56"/>
      <c r="J24" s="56"/>
      <c r="K24" s="25"/>
    </row>
    <row r="25" spans="1:11" x14ac:dyDescent="0.2">
      <c r="A25" s="69"/>
      <c r="B25" s="69"/>
      <c r="C25" s="69"/>
      <c r="D25" s="69"/>
      <c r="E25" s="69"/>
      <c r="F25" s="69"/>
      <c r="G25" s="56"/>
      <c r="H25" s="56"/>
      <c r="I25" s="56"/>
      <c r="J25" s="56"/>
      <c r="K25" s="25"/>
    </row>
    <row r="26" spans="1:11" x14ac:dyDescent="0.2">
      <c r="A26" s="69"/>
      <c r="B26" s="69"/>
      <c r="C26" s="108" t="s">
        <v>133</v>
      </c>
      <c r="D26" s="69"/>
      <c r="E26" s="69"/>
      <c r="F26" s="69"/>
      <c r="G26" s="56"/>
      <c r="H26" s="56"/>
      <c r="I26" s="56"/>
      <c r="J26" s="56"/>
      <c r="K26" s="25"/>
    </row>
    <row r="27" spans="1:11" x14ac:dyDescent="0.2">
      <c r="A27" s="69"/>
      <c r="B27" s="69"/>
      <c r="C27" s="69"/>
      <c r="D27" s="69"/>
      <c r="E27" s="69"/>
      <c r="F27" s="69"/>
      <c r="G27" s="56"/>
      <c r="H27" s="56"/>
      <c r="I27" s="56"/>
      <c r="J27" s="56"/>
      <c r="K27" s="25"/>
    </row>
  </sheetData>
  <pageMargins left="0.7" right="0.7" top="0.75" bottom="0.75" header="0.3" footer="0.3"/>
  <pageSetup scale="94" orientation="portrait" r:id="rId1"/>
  <headerFooter>
    <oddHeader>&amp;R&amp;"Times New Roman,Bold"KyPSC Case No. 2019-00271
STAFF-DR-01-024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>Lawler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2A93EF-3247-456C-8B30-B73CE70224EC}">
  <ds:schemaRefs>
    <ds:schemaRef ds:uri="http://purl.org/dc/elements/1.1/"/>
    <ds:schemaRef ds:uri="http://schemas.microsoft.com/office/2006/metadata/properties"/>
    <ds:schemaRef ds:uri="a1b08b4f-a83f-4c03-90bd-2a79b6ed54d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b86b3f3-0c45-4486-810b-39aa0a1cbbd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1692FD-467C-44E4-A95D-A5C5653B77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894059-A028-4BF6-A8B0-CF01089C64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RB vs Cap BP DR-01-024 Pg1</vt:lpstr>
      <vt:lpstr>RB vs Cap BP DR-01-024 Pg2</vt:lpstr>
      <vt:lpstr>RB vs Cap DR-01-024 Pg3</vt:lpstr>
      <vt:lpstr>RB vs Cap BP DR-01-024 Pg4</vt:lpstr>
      <vt:lpstr>RB vs Cap BP DR-01-024 Pg5</vt:lpstr>
      <vt:lpstr>ERBR_BP</vt:lpstr>
      <vt:lpstr>'RB vs Cap BP DR-01-024 Pg1'!Print_Area</vt:lpstr>
      <vt:lpstr>'RB vs Cap BP DR-01-024 Pg4'!Print_Area</vt:lpstr>
      <vt:lpstr>'RB vs Cap BP DR-01-024 Pg5'!Print_Area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RB vs. Cap</dc:subject>
  <dc:creator>Czupik, Ted</dc:creator>
  <cp:lastModifiedBy>Minna Sunderman</cp:lastModifiedBy>
  <cp:lastPrinted>2019-09-13T14:21:05Z</cp:lastPrinted>
  <dcterms:created xsi:type="dcterms:W3CDTF">2019-09-03T13:23:42Z</dcterms:created>
  <dcterms:modified xsi:type="dcterms:W3CDTF">2019-09-13T14:21:17Z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