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Supplemental Data Requests/"/>
    </mc:Choice>
  </mc:AlternateContent>
  <bookViews>
    <workbookView xWindow="-480" yWindow="105" windowWidth="29280" windowHeight="13275"/>
  </bookViews>
  <sheets>
    <sheet name="Rate Case Exp. Analysis" sheetId="1" r:id="rId1"/>
  </sheets>
  <definedNames>
    <definedName name="_xlnm.Print_Titles" localSheetId="0">'Rate Case Exp. Analysis'!$1:$7</definedName>
  </definedNames>
  <calcPr calcId="171027" iterate="1"/>
</workbook>
</file>

<file path=xl/calcChain.xml><?xml version="1.0" encoding="utf-8"?>
<calcChain xmlns="http://schemas.openxmlformats.org/spreadsheetml/2006/main">
  <c r="P33" i="1" l="1"/>
  <c r="I32" i="1"/>
  <c r="I31" i="1"/>
  <c r="P32" i="1" l="1"/>
  <c r="P31" i="1"/>
  <c r="J38" i="1"/>
  <c r="P38" i="1" s="1"/>
  <c r="J37" i="1"/>
  <c r="P37" i="1" s="1"/>
  <c r="P39" i="1"/>
  <c r="J35" i="1"/>
  <c r="P35" i="1" s="1"/>
  <c r="J36" i="1"/>
  <c r="P36" i="1" s="1"/>
  <c r="G42" i="1"/>
  <c r="O42" i="1"/>
  <c r="N42" i="1"/>
  <c r="M42" i="1"/>
  <c r="L42" i="1"/>
  <c r="K42" i="1"/>
  <c r="H42" i="1"/>
  <c r="A42" i="1"/>
  <c r="J34" i="1"/>
  <c r="P34" i="1" s="1"/>
  <c r="J30" i="1"/>
  <c r="P30" i="1" s="1"/>
  <c r="J29" i="1"/>
  <c r="P29" i="1" s="1"/>
  <c r="J28" i="1"/>
  <c r="P28" i="1" s="1"/>
  <c r="J27" i="1"/>
  <c r="I42" i="1" l="1"/>
  <c r="J42" i="1"/>
  <c r="P27" i="1"/>
  <c r="P42" i="1" s="1"/>
  <c r="I17" i="1"/>
  <c r="I16" i="1"/>
  <c r="J15" i="1" l="1"/>
  <c r="P15" i="1" s="1"/>
  <c r="J14" i="1"/>
  <c r="P14" i="1" s="1"/>
  <c r="G23" i="1"/>
  <c r="H23" i="1"/>
  <c r="I23" i="1"/>
  <c r="K23" i="1"/>
  <c r="L23" i="1"/>
  <c r="M23" i="1"/>
  <c r="N23" i="1"/>
  <c r="O23" i="1"/>
  <c r="J19" i="1"/>
  <c r="P19" i="1" s="1"/>
  <c r="J20" i="1"/>
  <c r="J21" i="1"/>
  <c r="P21" i="1" s="1"/>
  <c r="J18" i="1"/>
  <c r="A23" i="1"/>
  <c r="P20" i="1"/>
  <c r="P17" i="1"/>
  <c r="P16" i="1"/>
  <c r="J23" i="1" l="1"/>
  <c r="P18" i="1"/>
  <c r="P23" i="1" s="1"/>
  <c r="P54" i="1" l="1"/>
  <c r="P96" i="1" l="1"/>
  <c r="P95" i="1"/>
  <c r="O102" i="1"/>
  <c r="N102" i="1"/>
  <c r="M102" i="1"/>
  <c r="L102" i="1"/>
  <c r="K102" i="1"/>
  <c r="H102" i="1"/>
  <c r="G102" i="1"/>
  <c r="A102" i="1"/>
  <c r="J99" i="1"/>
  <c r="P99" i="1" s="1"/>
  <c r="J98" i="1"/>
  <c r="P98" i="1" s="1"/>
  <c r="J97" i="1"/>
  <c r="P97" i="1" s="1"/>
  <c r="I102" i="1" l="1"/>
  <c r="J102" i="1"/>
  <c r="I83" i="1"/>
  <c r="I84" i="1"/>
  <c r="P102" i="1" l="1"/>
  <c r="O91" i="1"/>
  <c r="N91" i="1"/>
  <c r="M91" i="1"/>
  <c r="L91" i="1"/>
  <c r="K91" i="1"/>
  <c r="H91" i="1"/>
  <c r="G91" i="1"/>
  <c r="A91" i="1"/>
  <c r="P88" i="1"/>
  <c r="J87" i="1"/>
  <c r="J86" i="1"/>
  <c r="P86" i="1" s="1"/>
  <c r="J85" i="1"/>
  <c r="P85" i="1" s="1"/>
  <c r="P84" i="1"/>
  <c r="P83" i="1"/>
  <c r="J91" i="1" l="1"/>
  <c r="I91" i="1"/>
  <c r="P87" i="1"/>
  <c r="P91" i="1" s="1"/>
  <c r="I72" i="1"/>
  <c r="I71" i="1"/>
  <c r="P70" i="1"/>
  <c r="J75" i="1" l="1"/>
  <c r="P75" i="1" s="1"/>
  <c r="J74" i="1"/>
  <c r="J73" i="1"/>
  <c r="I59" i="1"/>
  <c r="I58" i="1"/>
  <c r="I79" i="1" l="1"/>
  <c r="P71" i="1"/>
  <c r="G79" i="1"/>
  <c r="O79" i="1"/>
  <c r="N79" i="1"/>
  <c r="M79" i="1"/>
  <c r="L79" i="1"/>
  <c r="K79" i="1"/>
  <c r="H79" i="1"/>
  <c r="A79" i="1"/>
  <c r="P76" i="1"/>
  <c r="J79" i="1"/>
  <c r="P73" i="1"/>
  <c r="P72" i="1"/>
  <c r="P74" i="1" l="1"/>
  <c r="P79" i="1" s="1"/>
  <c r="O66" i="1"/>
  <c r="N66" i="1"/>
  <c r="M66" i="1"/>
  <c r="L66" i="1"/>
  <c r="K66" i="1"/>
  <c r="I66" i="1"/>
  <c r="H66" i="1"/>
  <c r="G66" i="1"/>
  <c r="A66" i="1"/>
  <c r="P63" i="1"/>
  <c r="J62" i="1"/>
  <c r="P62" i="1" s="1"/>
  <c r="J61" i="1"/>
  <c r="P61" i="1" s="1"/>
  <c r="P60" i="1"/>
  <c r="P59" i="1"/>
  <c r="J66" i="1" l="1"/>
  <c r="P58" i="1"/>
  <c r="P66" i="1" s="1"/>
  <c r="H67" i="1" l="1"/>
  <c r="H80" i="1" s="1"/>
  <c r="H92" i="1" s="1"/>
  <c r="H103" i="1" s="1"/>
  <c r="H24" i="1"/>
  <c r="H43" i="1" s="1"/>
  <c r="H51" i="1" s="1"/>
  <c r="G67" i="1" l="1"/>
  <c r="G80" i="1" s="1"/>
  <c r="G92" i="1" s="1"/>
  <c r="G103" i="1" s="1"/>
  <c r="G24" i="1"/>
  <c r="G43" i="1" s="1"/>
  <c r="G51" i="1" s="1"/>
  <c r="I67" i="1" l="1"/>
  <c r="I24" i="1"/>
  <c r="I43" i="1" s="1"/>
  <c r="I51" i="1" s="1"/>
  <c r="I47" i="1" s="1"/>
  <c r="J67" i="1"/>
  <c r="J24" i="1"/>
  <c r="J43" i="1" s="1"/>
  <c r="J51" i="1" s="1"/>
  <c r="J48" i="1" s="1"/>
  <c r="P48" i="1"/>
  <c r="E48" i="1"/>
  <c r="J80" i="1"/>
  <c r="I80" i="1"/>
  <c r="P47" i="1" l="1"/>
  <c r="E47" i="1"/>
  <c r="P24" i="1"/>
  <c r="P43" i="1" s="1"/>
  <c r="P51" i="1" s="1"/>
  <c r="N67" i="1"/>
  <c r="N80" i="1" s="1"/>
  <c r="N92" i="1" s="1"/>
  <c r="N103" i="1" s="1"/>
  <c r="N24" i="1"/>
  <c r="N43" i="1" s="1"/>
  <c r="N51" i="1" s="1"/>
  <c r="N49" i="1" s="1"/>
  <c r="O67" i="1"/>
  <c r="O80" i="1" s="1"/>
  <c r="O92" i="1" s="1"/>
  <c r="O103" i="1" s="1"/>
  <c r="O24" i="1"/>
  <c r="O43" i="1" s="1"/>
  <c r="O51" i="1" s="1"/>
  <c r="O49" i="1" s="1"/>
  <c r="K67" i="1"/>
  <c r="K80" i="1" s="1"/>
  <c r="K92" i="1" s="1"/>
  <c r="K103" i="1" s="1"/>
  <c r="K24" i="1"/>
  <c r="K43" i="1" s="1"/>
  <c r="K51" i="1" s="1"/>
  <c r="K49" i="1" s="1"/>
  <c r="L67" i="1"/>
  <c r="L80" i="1" s="1"/>
  <c r="L92" i="1" s="1"/>
  <c r="L103" i="1" s="1"/>
  <c r="L24" i="1"/>
  <c r="L43" i="1" s="1"/>
  <c r="L51" i="1" s="1"/>
  <c r="L49" i="1" s="1"/>
  <c r="M67" i="1"/>
  <c r="M80" i="1" s="1"/>
  <c r="M92" i="1" s="1"/>
  <c r="M103" i="1" s="1"/>
  <c r="M24" i="1"/>
  <c r="M43" i="1" s="1"/>
  <c r="M51" i="1" s="1"/>
  <c r="M49" i="1" s="1"/>
  <c r="I92" i="1"/>
  <c r="J92" i="1"/>
  <c r="P67" i="1"/>
  <c r="P80" i="1" s="1"/>
  <c r="P49" i="1" l="1"/>
  <c r="I103" i="1"/>
  <c r="J103" i="1"/>
  <c r="P92" i="1"/>
  <c r="P103" i="1" l="1"/>
</calcChain>
</file>

<file path=xl/sharedStrings.xml><?xml version="1.0" encoding="utf-8"?>
<sst xmlns="http://schemas.openxmlformats.org/spreadsheetml/2006/main" count="156" uniqueCount="62">
  <si>
    <t xml:space="preserve">                     Consultants                     </t>
  </si>
  <si>
    <t>Document/</t>
  </si>
  <si>
    <t>Depreciation</t>
  </si>
  <si>
    <t>Rate of Return</t>
  </si>
  <si>
    <t>Publish</t>
  </si>
  <si>
    <t>Transport/</t>
  </si>
  <si>
    <t>Journal Entry No.</t>
  </si>
  <si>
    <t>Legal</t>
  </si>
  <si>
    <t>Study</t>
  </si>
  <si>
    <t>Legal Notices</t>
  </si>
  <si>
    <t>Lodging/Meals</t>
  </si>
  <si>
    <t>Misc.</t>
  </si>
  <si>
    <t>Total</t>
  </si>
  <si>
    <t>Total Actual Costs to Date</t>
  </si>
  <si>
    <t>Demolition</t>
  </si>
  <si>
    <t>Duke Energy Kentucky, Inc.</t>
  </si>
  <si>
    <t>A) EXPENSES INCURRED TO DATE</t>
  </si>
  <si>
    <t>Invoice</t>
  </si>
  <si>
    <t>Date</t>
  </si>
  <si>
    <t>Payment</t>
  </si>
  <si>
    <t>Accounting</t>
  </si>
  <si>
    <t>Engineering</t>
  </si>
  <si>
    <t xml:space="preserve">Hours </t>
  </si>
  <si>
    <t>Worked</t>
  </si>
  <si>
    <t>Rate</t>
  </si>
  <si>
    <t>Per Hour</t>
  </si>
  <si>
    <t>N/A</t>
  </si>
  <si>
    <t>N/A - Travel</t>
  </si>
  <si>
    <t>Vendor Name / Description</t>
  </si>
  <si>
    <t>Gannett Fleming Valuation and Rate Consultants, LLC | Consulting Work</t>
  </si>
  <si>
    <t>Goss Samford | Professional Legal Services</t>
  </si>
  <si>
    <t>October 2018</t>
  </si>
  <si>
    <t>APACR25855</t>
  </si>
  <si>
    <t>APACR25839</t>
  </si>
  <si>
    <t>November 2018</t>
  </si>
  <si>
    <t>APACR38173</t>
  </si>
  <si>
    <t>Kentucky Press Service</t>
  </si>
  <si>
    <t>APACR40343</t>
  </si>
  <si>
    <t>APACR43995</t>
  </si>
  <si>
    <t>December 2018</t>
  </si>
  <si>
    <t>APACR48994</t>
  </si>
  <si>
    <t>APACR50915</t>
  </si>
  <si>
    <t>January 2019</t>
  </si>
  <si>
    <t>APACR65117</t>
  </si>
  <si>
    <t>APACR64158</t>
  </si>
  <si>
    <t>Electric Rate Case Expense</t>
  </si>
  <si>
    <t>Account 0186113</t>
  </si>
  <si>
    <t>B) ITEMIZED ESTIMATE OF TOTAL COSTS TO BE INCURRED</t>
  </si>
  <si>
    <t>Professional Legal Services</t>
  </si>
  <si>
    <t>Depreciation Study | Consulting Work</t>
  </si>
  <si>
    <t>Non Hour Based Costs</t>
  </si>
  <si>
    <t>Total Estimate Costs to be Incurred</t>
  </si>
  <si>
    <t>TOTAL PROJECTED EXPENSES ASSOCIATED WITH THE RATE CASE</t>
  </si>
  <si>
    <t>Case No. 2019-00271</t>
  </si>
  <si>
    <t>August 2019</t>
  </si>
  <si>
    <t>APACR41775</t>
  </si>
  <si>
    <t>APACR41774</t>
  </si>
  <si>
    <t>September 2019</t>
  </si>
  <si>
    <t>APACR53092</t>
  </si>
  <si>
    <t>APACR56543</t>
  </si>
  <si>
    <t>APACR53460</t>
  </si>
  <si>
    <t>Total Actual Costs to Date through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</si>
</sst>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[$-409]d\-mmm\-yy;@"/>
  </numFmts>
  <fonts count="10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9">
    <xf numFmtId="0" fontId="0" fillId="0" borderId="0" xfId="0"/>
    <xf numFmtId="1" fontId="1" fillId="0" borderId="0" xfId="0" applyNumberFormat="1" applyFont="1"/>
    <xf numFmtId="4" fontId="0" fillId="0" borderId="0" xfId="0" applyNumberFormat="1"/>
    <xf numFmtId="40" fontId="0" fillId="0" borderId="0" xfId="0" applyNumberFormat="1"/>
    <xf numFmtId="1" fontId="0" fillId="0" borderId="0" xfId="0" applyNumberFormat="1"/>
    <xf numFmtId="1" fontId="1" fillId="0" borderId="0" xfId="0" applyNumberFormat="1" applyFont="1" applyFill="1"/>
    <xf numFmtId="40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0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1" fontId="1" fillId="0" borderId="0" xfId="0" quotePrefix="1" applyNumberFormat="1" applyFont="1" applyAlignment="1">
      <alignment horizontal="left"/>
    </xf>
    <xf numFmtId="40" fontId="0" fillId="0" borderId="0" xfId="0" applyNumberFormat="1" applyBorder="1"/>
    <xf numFmtId="40" fontId="0" fillId="0" borderId="1" xfId="0" applyNumberFormat="1" applyBorder="1"/>
    <xf numFmtId="40" fontId="0" fillId="0" borderId="2" xfId="0" applyNumberFormat="1" applyBorder="1"/>
    <xf numFmtId="1" fontId="3" fillId="0" borderId="0" xfId="0" applyNumberFormat="1" applyFont="1" applyAlignment="1">
      <alignment horizontal="left"/>
    </xf>
    <xf numFmtId="39" fontId="0" fillId="0" borderId="1" xfId="0" applyNumberFormat="1" applyBorder="1"/>
    <xf numFmtId="1" fontId="4" fillId="0" borderId="0" xfId="0" quotePrefix="1" applyNumberFormat="1" applyFont="1" applyAlignment="1">
      <alignment horizontal="left"/>
    </xf>
    <xf numFmtId="1" fontId="3" fillId="0" borderId="0" xfId="0" applyNumberFormat="1" applyFont="1" applyBorder="1" applyAlignment="1">
      <alignment horizontal="left"/>
    </xf>
    <xf numFmtId="4" fontId="3" fillId="0" borderId="0" xfId="0" applyNumberFormat="1" applyFont="1"/>
    <xf numFmtId="0" fontId="1" fillId="0" borderId="0" xfId="0" applyFont="1"/>
    <xf numFmtId="1" fontId="4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164" fontId="1" fillId="0" borderId="0" xfId="0" quotePrefix="1" applyNumberFormat="1" applyFont="1" applyAlignment="1">
      <alignment horizontal="left"/>
    </xf>
    <xf numFmtId="164" fontId="1" fillId="0" borderId="0" xfId="0" applyNumberFormat="1" applyFont="1"/>
    <xf numFmtId="164" fontId="2" fillId="0" borderId="0" xfId="0" applyNumberFormat="1" applyFont="1" applyAlignment="1">
      <alignment horizontal="center"/>
    </xf>
    <xf numFmtId="164" fontId="4" fillId="0" borderId="0" xfId="0" quotePrefix="1" applyNumberFormat="1" applyFont="1" applyAlignment="1">
      <alignment horizontal="left"/>
    </xf>
    <xf numFmtId="4" fontId="3" fillId="0" borderId="0" xfId="0" applyNumberFormat="1" applyFont="1" applyAlignment="1">
      <alignment horizontal="center"/>
    </xf>
    <xf numFmtId="7" fontId="3" fillId="0" borderId="0" xfId="1" applyNumberFormat="1" applyFont="1" applyAlignment="1">
      <alignment horizontal="center"/>
    </xf>
    <xf numFmtId="40" fontId="0" fillId="0" borderId="0" xfId="0" applyNumberFormat="1" applyAlignment="1">
      <alignment horizontal="right"/>
    </xf>
    <xf numFmtId="1" fontId="6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center"/>
    </xf>
    <xf numFmtId="40" fontId="7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/>
    <xf numFmtId="0" fontId="1" fillId="0" borderId="0" xfId="0" quotePrefix="1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164" fontId="3" fillId="0" borderId="0" xfId="0" applyNumberFormat="1" applyFont="1" applyBorder="1" applyAlignment="1">
      <alignment horizontal="center"/>
    </xf>
    <xf numFmtId="1" fontId="8" fillId="0" borderId="0" xfId="0" applyNumberFormat="1" applyFont="1"/>
    <xf numFmtId="40" fontId="8" fillId="0" borderId="0" xfId="0" applyNumberFormat="1" applyFont="1"/>
    <xf numFmtId="1" fontId="1" fillId="0" borderId="0" xfId="0" applyNumberFormat="1" applyFont="1" applyAlignment="1">
      <alignment horizontal="left"/>
    </xf>
    <xf numFmtId="40" fontId="0" fillId="0" borderId="3" xfId="0" applyNumberFormat="1" applyBorder="1"/>
    <xf numFmtId="1" fontId="9" fillId="0" borderId="0" xfId="0" applyNumberFormat="1" applyFont="1"/>
    <xf numFmtId="4" fontId="1" fillId="0" borderId="2" xfId="0" applyNumberFormat="1" applyFont="1" applyBorder="1"/>
    <xf numFmtId="40" fontId="1" fillId="0" borderId="2" xfId="0" applyNumberFormat="1" applyFont="1" applyBorder="1"/>
    <xf numFmtId="40" fontId="3" fillId="0" borderId="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109"/>
  <sheetViews>
    <sheetView tabSelected="1" view="pageLayout" zoomScaleNormal="100" workbookViewId="0">
      <selection activeCell="P2" sqref="P2"/>
    </sheetView>
  </sheetViews>
  <sheetFormatPr defaultColWidth="2.28515625" defaultRowHeight="12.75" x14ac:dyDescent="0.2"/>
  <cols>
    <col min="1" max="1" width="14.140625" style="4" customWidth="1"/>
    <col min="2" max="2" width="11.140625" style="4" customWidth="1"/>
    <col min="3" max="3" width="10.5703125" style="4" customWidth="1"/>
    <col min="4" max="4" width="64" style="2" customWidth="1"/>
    <col min="5" max="5" width="12.7109375" style="8" customWidth="1"/>
    <col min="6" max="6" width="12.85546875" style="8" customWidth="1"/>
    <col min="7" max="7" width="10.5703125" style="2" customWidth="1"/>
    <col min="8" max="8" width="10.7109375" style="2" customWidth="1"/>
    <col min="9" max="9" width="12.140625" style="3" customWidth="1"/>
    <col min="10" max="10" width="12" style="3" bestFit="1" customWidth="1"/>
    <col min="11" max="11" width="13.140625" style="3" customWidth="1"/>
    <col min="12" max="12" width="10.28515625" style="3" customWidth="1"/>
    <col min="13" max="13" width="12.85546875" style="3" customWidth="1"/>
    <col min="14" max="14" width="13.5703125" style="3" customWidth="1"/>
    <col min="15" max="15" width="10.140625" style="3" customWidth="1"/>
    <col min="16" max="16" width="12" style="3" customWidth="1"/>
    <col min="17" max="19" width="2.140625" style="2" customWidth="1"/>
    <col min="20" max="16384" width="2.28515625" style="2"/>
  </cols>
  <sheetData>
    <row r="1" spans="1:17" x14ac:dyDescent="0.2">
      <c r="A1" s="21" t="s">
        <v>15</v>
      </c>
      <c r="B1" s="21"/>
      <c r="C1" s="21"/>
      <c r="P1" s="31"/>
    </row>
    <row r="2" spans="1:17" x14ac:dyDescent="0.2">
      <c r="A2" s="21" t="s">
        <v>45</v>
      </c>
      <c r="B2" s="21"/>
      <c r="C2" s="21"/>
      <c r="P2" s="31"/>
    </row>
    <row r="3" spans="1:17" x14ac:dyDescent="0.2">
      <c r="A3" s="21" t="s">
        <v>53</v>
      </c>
      <c r="B3" s="21"/>
      <c r="C3" s="21"/>
    </row>
    <row r="4" spans="1:17" x14ac:dyDescent="0.2">
      <c r="A4" s="21" t="s">
        <v>46</v>
      </c>
      <c r="B4" s="21"/>
      <c r="C4" s="21"/>
      <c r="I4" s="37"/>
      <c r="J4" s="38"/>
      <c r="K4" s="37"/>
      <c r="L4" s="38"/>
      <c r="M4" s="37"/>
      <c r="N4" s="38"/>
      <c r="O4" s="39"/>
    </row>
    <row r="5" spans="1:17" x14ac:dyDescent="0.2">
      <c r="A5" s="5"/>
      <c r="B5" s="5"/>
      <c r="C5" s="5"/>
      <c r="J5" s="48" t="s">
        <v>0</v>
      </c>
      <c r="K5" s="48"/>
      <c r="L5" s="48"/>
    </row>
    <row r="6" spans="1:17" x14ac:dyDescent="0.2">
      <c r="A6" s="7" t="s">
        <v>1</v>
      </c>
      <c r="B6" s="23" t="s">
        <v>17</v>
      </c>
      <c r="C6" s="23" t="s">
        <v>19</v>
      </c>
      <c r="D6" s="8"/>
      <c r="E6" s="8" t="s">
        <v>22</v>
      </c>
      <c r="F6" s="8" t="s">
        <v>24</v>
      </c>
      <c r="G6" s="8"/>
      <c r="H6" s="8"/>
      <c r="I6" s="9"/>
      <c r="J6" s="9" t="s">
        <v>2</v>
      </c>
      <c r="L6" s="9" t="s">
        <v>14</v>
      </c>
      <c r="M6" s="9" t="s">
        <v>4</v>
      </c>
      <c r="N6" s="9" t="s">
        <v>5</v>
      </c>
      <c r="O6" s="9"/>
      <c r="P6" s="9"/>
      <c r="Q6" s="8"/>
    </row>
    <row r="7" spans="1:17" x14ac:dyDescent="0.2">
      <c r="A7" s="10" t="s">
        <v>6</v>
      </c>
      <c r="B7" s="10" t="s">
        <v>18</v>
      </c>
      <c r="C7" s="10" t="s">
        <v>18</v>
      </c>
      <c r="D7" s="11" t="s">
        <v>28</v>
      </c>
      <c r="E7" s="11" t="s">
        <v>23</v>
      </c>
      <c r="F7" s="11" t="s">
        <v>25</v>
      </c>
      <c r="G7" s="11" t="s">
        <v>20</v>
      </c>
      <c r="H7" s="11" t="s">
        <v>21</v>
      </c>
      <c r="I7" s="6" t="s">
        <v>7</v>
      </c>
      <c r="J7" s="6" t="s">
        <v>8</v>
      </c>
      <c r="K7" s="6" t="s">
        <v>3</v>
      </c>
      <c r="L7" s="6" t="s">
        <v>8</v>
      </c>
      <c r="M7" s="6" t="s">
        <v>9</v>
      </c>
      <c r="N7" s="6" t="s">
        <v>10</v>
      </c>
      <c r="O7" s="6" t="s">
        <v>11</v>
      </c>
      <c r="P7" s="6" t="s">
        <v>12</v>
      </c>
      <c r="Q7" s="8"/>
    </row>
    <row r="8" spans="1:17" x14ac:dyDescent="0.2">
      <c r="A8" s="10"/>
      <c r="B8" s="10"/>
      <c r="C8" s="10"/>
      <c r="D8" s="11"/>
      <c r="E8" s="11"/>
      <c r="F8" s="11"/>
      <c r="G8" s="6"/>
      <c r="H8" s="6"/>
      <c r="I8" s="6"/>
      <c r="J8" s="6"/>
      <c r="K8" s="6"/>
      <c r="L8" s="6"/>
      <c r="M8" s="6"/>
      <c r="N8" s="6"/>
      <c r="O8" s="6"/>
      <c r="P8" s="6"/>
      <c r="Q8" s="8"/>
    </row>
    <row r="9" spans="1:17" s="36" customFormat="1" ht="15" x14ac:dyDescent="0.25">
      <c r="A9" s="32" t="s">
        <v>16</v>
      </c>
      <c r="B9" s="32"/>
      <c r="C9" s="32"/>
      <c r="D9" s="33"/>
      <c r="E9" s="33"/>
      <c r="F9" s="33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0" spans="1:17" x14ac:dyDescent="0.2">
      <c r="A10" s="22"/>
      <c r="B10" s="22"/>
      <c r="C10" s="22"/>
      <c r="D10" s="11"/>
      <c r="E10" s="11"/>
      <c r="F10" s="11"/>
      <c r="G10" s="6"/>
      <c r="H10" s="6"/>
      <c r="I10" s="6"/>
      <c r="J10" s="6"/>
      <c r="K10" s="6"/>
      <c r="L10" s="6"/>
      <c r="M10" s="6"/>
      <c r="N10" s="6"/>
      <c r="O10" s="6"/>
      <c r="P10" s="6"/>
      <c r="Q10" s="8"/>
    </row>
    <row r="11" spans="1:17" ht="13.5" thickBot="1" x14ac:dyDescent="0.25">
      <c r="A11" s="1" t="s">
        <v>61</v>
      </c>
      <c r="B11" s="26"/>
      <c r="C11" s="26"/>
      <c r="G11" s="15">
        <v>0</v>
      </c>
      <c r="H11" s="15">
        <v>0</v>
      </c>
      <c r="I11" s="15">
        <v>4195.54</v>
      </c>
      <c r="J11" s="15">
        <v>12951.81</v>
      </c>
      <c r="K11" s="15">
        <v>31000</v>
      </c>
      <c r="L11" s="15">
        <v>0</v>
      </c>
      <c r="M11" s="15">
        <v>0</v>
      </c>
      <c r="N11" s="15">
        <v>0</v>
      </c>
      <c r="O11" s="15">
        <v>0</v>
      </c>
      <c r="P11" s="15">
        <v>48147.35</v>
      </c>
    </row>
    <row r="12" spans="1:17" ht="13.5" thickTop="1" x14ac:dyDescent="0.2">
      <c r="A12" s="10"/>
      <c r="B12" s="27"/>
      <c r="C12" s="27"/>
      <c r="D12" s="11"/>
      <c r="E12" s="11"/>
      <c r="F12" s="11"/>
      <c r="G12" s="11"/>
      <c r="H12" s="11"/>
      <c r="I12" s="6"/>
      <c r="J12" s="6"/>
      <c r="K12" s="6"/>
      <c r="L12" s="6"/>
      <c r="M12" s="6"/>
      <c r="N12" s="6"/>
      <c r="O12" s="6"/>
      <c r="P12" s="6"/>
      <c r="Q12" s="8"/>
    </row>
    <row r="13" spans="1:17" x14ac:dyDescent="0.2">
      <c r="A13" s="18" t="s">
        <v>54</v>
      </c>
      <c r="B13" s="28"/>
      <c r="C13" s="28"/>
      <c r="J13" s="13"/>
      <c r="K13" s="13"/>
      <c r="L13" s="13"/>
      <c r="M13" s="13"/>
      <c r="N13" s="13"/>
      <c r="O13" s="13"/>
      <c r="P13" s="13"/>
    </row>
    <row r="14" spans="1:17" x14ac:dyDescent="0.2">
      <c r="A14" s="19" t="s">
        <v>55</v>
      </c>
      <c r="B14" s="40">
        <v>43643</v>
      </c>
      <c r="C14" s="40">
        <v>43691</v>
      </c>
      <c r="D14" s="20" t="s">
        <v>29</v>
      </c>
      <c r="E14" s="29">
        <v>2</v>
      </c>
      <c r="F14" s="30">
        <v>275</v>
      </c>
      <c r="G14" s="13"/>
      <c r="H14" s="13"/>
      <c r="I14" s="13"/>
      <c r="J14" s="13">
        <f>E14*F14</f>
        <v>550</v>
      </c>
      <c r="K14" s="13"/>
      <c r="L14" s="13"/>
      <c r="M14" s="13"/>
      <c r="N14" s="13"/>
      <c r="O14" s="13"/>
      <c r="P14" s="13">
        <f t="shared" ref="P14:P21" si="0">SUM(I14:O14)</f>
        <v>550</v>
      </c>
    </row>
    <row r="15" spans="1:17" x14ac:dyDescent="0.2">
      <c r="A15" s="19" t="s">
        <v>55</v>
      </c>
      <c r="B15" s="40">
        <v>43643</v>
      </c>
      <c r="C15" s="40">
        <v>43691</v>
      </c>
      <c r="D15" s="20" t="s">
        <v>29</v>
      </c>
      <c r="E15" s="29">
        <v>3</v>
      </c>
      <c r="F15" s="30">
        <v>165</v>
      </c>
      <c r="G15" s="13"/>
      <c r="H15" s="13"/>
      <c r="I15" s="13"/>
      <c r="J15" s="13">
        <f>E15*F15</f>
        <v>495</v>
      </c>
      <c r="K15" s="13"/>
      <c r="L15" s="13"/>
      <c r="M15" s="13"/>
      <c r="N15" s="13"/>
      <c r="O15" s="13"/>
      <c r="P15" s="13">
        <f t="shared" si="0"/>
        <v>495</v>
      </c>
    </row>
    <row r="16" spans="1:17" x14ac:dyDescent="0.2">
      <c r="A16" s="19" t="s">
        <v>56</v>
      </c>
      <c r="B16" s="40">
        <v>43683</v>
      </c>
      <c r="C16" s="40">
        <v>43713</v>
      </c>
      <c r="D16" s="20" t="s">
        <v>30</v>
      </c>
      <c r="E16" s="29">
        <v>5.2</v>
      </c>
      <c r="F16" s="30">
        <v>245</v>
      </c>
      <c r="G16" s="13"/>
      <c r="H16" s="13"/>
      <c r="I16" s="13">
        <f>ROUND((E16*F16)*0.95,2)-0.06</f>
        <v>1210.24</v>
      </c>
      <c r="K16" s="13"/>
      <c r="L16" s="13"/>
      <c r="M16" s="13"/>
      <c r="N16" s="13"/>
      <c r="O16" s="13"/>
      <c r="P16" s="13">
        <f>SUM(I16:O16)</f>
        <v>1210.24</v>
      </c>
    </row>
    <row r="17" spans="1:16" x14ac:dyDescent="0.2">
      <c r="A17" s="19" t="s">
        <v>56</v>
      </c>
      <c r="B17" s="40">
        <v>43683</v>
      </c>
      <c r="C17" s="40">
        <v>43713</v>
      </c>
      <c r="D17" s="20" t="s">
        <v>30</v>
      </c>
      <c r="E17" s="29">
        <v>10.3</v>
      </c>
      <c r="F17" s="30">
        <v>175</v>
      </c>
      <c r="G17" s="13"/>
      <c r="H17" s="13"/>
      <c r="I17" s="13">
        <f>ROUND((E17*F17)*0.95,2)+0.05</f>
        <v>1712.43</v>
      </c>
      <c r="J17" s="13"/>
      <c r="K17" s="13"/>
      <c r="L17" s="13"/>
      <c r="M17" s="13"/>
      <c r="N17" s="13"/>
      <c r="O17" s="13"/>
      <c r="P17" s="13">
        <f t="shared" si="0"/>
        <v>1712.43</v>
      </c>
    </row>
    <row r="18" spans="1:16" x14ac:dyDescent="0.2">
      <c r="A18" s="19" t="s">
        <v>55</v>
      </c>
      <c r="B18" s="40">
        <v>43669</v>
      </c>
      <c r="C18" s="40">
        <v>43691</v>
      </c>
      <c r="D18" s="20" t="s">
        <v>29</v>
      </c>
      <c r="E18" s="29">
        <v>17</v>
      </c>
      <c r="F18" s="30">
        <v>275</v>
      </c>
      <c r="G18" s="13"/>
      <c r="H18" s="13"/>
      <c r="I18" s="13"/>
      <c r="J18" s="13">
        <f>E18*F18</f>
        <v>4675</v>
      </c>
      <c r="K18" s="13"/>
      <c r="L18" s="13"/>
      <c r="M18" s="13"/>
      <c r="N18" s="13"/>
      <c r="O18" s="13"/>
      <c r="P18" s="13">
        <f t="shared" si="0"/>
        <v>4675</v>
      </c>
    </row>
    <row r="19" spans="1:16" x14ac:dyDescent="0.2">
      <c r="A19" s="19" t="s">
        <v>55</v>
      </c>
      <c r="B19" s="40">
        <v>43669</v>
      </c>
      <c r="C19" s="40">
        <v>43691</v>
      </c>
      <c r="D19" s="20" t="s">
        <v>29</v>
      </c>
      <c r="E19" s="29">
        <v>27</v>
      </c>
      <c r="F19" s="30">
        <v>175</v>
      </c>
      <c r="G19" s="13"/>
      <c r="H19" s="13"/>
      <c r="I19" s="13"/>
      <c r="J19" s="13">
        <f t="shared" ref="J19:J21" si="1">E19*F19</f>
        <v>4725</v>
      </c>
      <c r="K19" s="13"/>
      <c r="L19" s="13"/>
      <c r="M19" s="13"/>
      <c r="N19" s="13"/>
      <c r="O19" s="13"/>
      <c r="P19" s="13">
        <f t="shared" si="0"/>
        <v>4725</v>
      </c>
    </row>
    <row r="20" spans="1:16" x14ac:dyDescent="0.2">
      <c r="A20" s="19" t="s">
        <v>55</v>
      </c>
      <c r="B20" s="40">
        <v>43669</v>
      </c>
      <c r="C20" s="40">
        <v>43691</v>
      </c>
      <c r="D20" s="20" t="s">
        <v>29</v>
      </c>
      <c r="E20" s="29">
        <v>1</v>
      </c>
      <c r="F20" s="30">
        <v>165</v>
      </c>
      <c r="G20" s="13"/>
      <c r="H20" s="13"/>
      <c r="I20" s="13"/>
      <c r="J20" s="13">
        <f t="shared" si="1"/>
        <v>165</v>
      </c>
      <c r="K20" s="13"/>
      <c r="L20" s="13"/>
      <c r="M20" s="13"/>
      <c r="N20" s="13"/>
      <c r="O20" s="13"/>
      <c r="P20" s="13">
        <f t="shared" si="0"/>
        <v>165</v>
      </c>
    </row>
    <row r="21" spans="1:16" x14ac:dyDescent="0.2">
      <c r="A21" s="19" t="s">
        <v>55</v>
      </c>
      <c r="B21" s="40">
        <v>43669</v>
      </c>
      <c r="C21" s="40">
        <v>43691</v>
      </c>
      <c r="D21" s="20" t="s">
        <v>29</v>
      </c>
      <c r="E21" s="29">
        <v>0.5</v>
      </c>
      <c r="F21" s="30">
        <v>115</v>
      </c>
      <c r="G21" s="13"/>
      <c r="H21" s="13"/>
      <c r="I21" s="13"/>
      <c r="J21" s="13">
        <f t="shared" si="1"/>
        <v>57.5</v>
      </c>
      <c r="K21" s="13"/>
      <c r="L21" s="13"/>
      <c r="M21" s="13"/>
      <c r="N21" s="13"/>
      <c r="O21" s="13"/>
      <c r="P21" s="13">
        <f t="shared" si="0"/>
        <v>57.5</v>
      </c>
    </row>
    <row r="22" spans="1:16" x14ac:dyDescent="0.2">
      <c r="A22" s="19"/>
      <c r="B22" s="40"/>
      <c r="C22" s="40"/>
      <c r="G22" s="14"/>
      <c r="H22" s="14"/>
      <c r="I22" s="14"/>
      <c r="J22" s="14"/>
      <c r="K22" s="14"/>
      <c r="L22" s="14"/>
      <c r="M22" s="14"/>
      <c r="N22" s="14"/>
      <c r="O22" s="17"/>
      <c r="P22" s="17"/>
    </row>
    <row r="23" spans="1:16" x14ac:dyDescent="0.2">
      <c r="A23" s="12" t="str">
        <f>"Total "&amp;A13</f>
        <v>Total August 2019</v>
      </c>
      <c r="B23" s="25"/>
      <c r="C23" s="25"/>
      <c r="G23" s="14">
        <f t="shared" ref="G23:O23" si="2">SUM(G14:G21)</f>
        <v>0</v>
      </c>
      <c r="H23" s="14">
        <f t="shared" si="2"/>
        <v>0</v>
      </c>
      <c r="I23" s="14">
        <f t="shared" si="2"/>
        <v>2922.67</v>
      </c>
      <c r="J23" s="14">
        <f t="shared" si="2"/>
        <v>10667.5</v>
      </c>
      <c r="K23" s="14">
        <f t="shared" si="2"/>
        <v>0</v>
      </c>
      <c r="L23" s="14">
        <f t="shared" si="2"/>
        <v>0</v>
      </c>
      <c r="M23" s="14">
        <f t="shared" si="2"/>
        <v>0</v>
      </c>
      <c r="N23" s="14">
        <f t="shared" si="2"/>
        <v>0</v>
      </c>
      <c r="O23" s="14">
        <f t="shared" si="2"/>
        <v>0</v>
      </c>
      <c r="P23" s="14">
        <f>SUM(P14:P21)</f>
        <v>13590.17</v>
      </c>
    </row>
    <row r="24" spans="1:16" ht="13.5" thickBot="1" x14ac:dyDescent="0.25">
      <c r="A24" s="1" t="s">
        <v>13</v>
      </c>
      <c r="B24" s="26"/>
      <c r="C24" s="26"/>
      <c r="G24" s="15">
        <f>G11+G23</f>
        <v>0</v>
      </c>
      <c r="H24" s="15">
        <f t="shared" ref="H24:P24" si="3">H11+H23</f>
        <v>0</v>
      </c>
      <c r="I24" s="15">
        <f t="shared" si="3"/>
        <v>7118.21</v>
      </c>
      <c r="J24" s="15">
        <f t="shared" si="3"/>
        <v>23619.309999999998</v>
      </c>
      <c r="K24" s="15">
        <f t="shared" si="3"/>
        <v>31000</v>
      </c>
      <c r="L24" s="15">
        <f t="shared" si="3"/>
        <v>0</v>
      </c>
      <c r="M24" s="15">
        <f t="shared" si="3"/>
        <v>0</v>
      </c>
      <c r="N24" s="15">
        <f t="shared" si="3"/>
        <v>0</v>
      </c>
      <c r="O24" s="15">
        <f t="shared" si="3"/>
        <v>0</v>
      </c>
      <c r="P24" s="15">
        <f t="shared" si="3"/>
        <v>61737.52</v>
      </c>
    </row>
    <row r="25" spans="1:16" ht="13.5" thickTop="1" x14ac:dyDescent="0.2">
      <c r="A25" s="16"/>
      <c r="B25" s="24"/>
      <c r="C25" s="24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x14ac:dyDescent="0.2">
      <c r="A26" s="18" t="s">
        <v>57</v>
      </c>
      <c r="B26" s="28"/>
      <c r="C26" s="28"/>
      <c r="J26" s="13"/>
      <c r="K26" s="13"/>
      <c r="L26" s="13"/>
      <c r="M26" s="13"/>
      <c r="N26" s="13"/>
      <c r="O26" s="13"/>
      <c r="P26" s="13"/>
    </row>
    <row r="27" spans="1:16" x14ac:dyDescent="0.2">
      <c r="A27" s="19" t="s">
        <v>58</v>
      </c>
      <c r="B27" s="40">
        <v>43629</v>
      </c>
      <c r="C27" s="40">
        <v>43720</v>
      </c>
      <c r="D27" s="20" t="s">
        <v>29</v>
      </c>
      <c r="E27" s="29">
        <v>7</v>
      </c>
      <c r="F27" s="30">
        <v>275</v>
      </c>
      <c r="G27" s="13"/>
      <c r="H27" s="13"/>
      <c r="I27" s="13"/>
      <c r="J27" s="13">
        <f>E27*F27</f>
        <v>1925</v>
      </c>
      <c r="K27" s="13"/>
      <c r="L27" s="13"/>
      <c r="M27" s="13"/>
      <c r="N27" s="13"/>
      <c r="O27" s="13"/>
      <c r="P27" s="13">
        <f>SUM(G27:O27)</f>
        <v>1925</v>
      </c>
    </row>
    <row r="28" spans="1:16" x14ac:dyDescent="0.2">
      <c r="A28" s="19" t="s">
        <v>58</v>
      </c>
      <c r="B28" s="40">
        <v>43629</v>
      </c>
      <c r="C28" s="40">
        <v>43720</v>
      </c>
      <c r="D28" s="20" t="s">
        <v>29</v>
      </c>
      <c r="E28" s="29">
        <v>9.5</v>
      </c>
      <c r="F28" s="30">
        <v>175</v>
      </c>
      <c r="G28" s="13"/>
      <c r="H28" s="13"/>
      <c r="I28" s="13"/>
      <c r="J28" s="13">
        <f t="shared" ref="J28:J38" si="4">E28*F28</f>
        <v>1662.5</v>
      </c>
      <c r="K28" s="13"/>
      <c r="L28" s="13"/>
      <c r="M28" s="13"/>
      <c r="N28" s="13"/>
      <c r="O28" s="13"/>
      <c r="P28" s="13">
        <f>SUM(G28:O28)</f>
        <v>1662.5</v>
      </c>
    </row>
    <row r="29" spans="1:16" x14ac:dyDescent="0.2">
      <c r="A29" s="19" t="s">
        <v>58</v>
      </c>
      <c r="B29" s="40">
        <v>43629</v>
      </c>
      <c r="C29" s="40">
        <v>43720</v>
      </c>
      <c r="D29" s="20" t="s">
        <v>29</v>
      </c>
      <c r="E29" s="29">
        <v>8</v>
      </c>
      <c r="F29" s="30">
        <v>165</v>
      </c>
      <c r="G29" s="13"/>
      <c r="H29" s="13"/>
      <c r="I29" s="13"/>
      <c r="J29" s="13">
        <f t="shared" si="4"/>
        <v>1320</v>
      </c>
      <c r="K29" s="13"/>
      <c r="L29" s="13"/>
      <c r="M29" s="13"/>
      <c r="N29" s="13"/>
      <c r="O29" s="13"/>
      <c r="P29" s="13">
        <f>SUM(G29:O29)</f>
        <v>1320</v>
      </c>
    </row>
    <row r="30" spans="1:16" x14ac:dyDescent="0.2">
      <c r="A30" s="19" t="s">
        <v>58</v>
      </c>
      <c r="B30" s="40">
        <v>43629</v>
      </c>
      <c r="C30" s="40">
        <v>43720</v>
      </c>
      <c r="D30" s="20" t="s">
        <v>29</v>
      </c>
      <c r="E30" s="29">
        <v>0.5</v>
      </c>
      <c r="F30" s="30">
        <v>115</v>
      </c>
      <c r="G30" s="13"/>
      <c r="H30" s="13"/>
      <c r="I30" s="13"/>
      <c r="J30" s="13">
        <f t="shared" si="4"/>
        <v>57.5</v>
      </c>
      <c r="K30" s="13"/>
      <c r="L30" s="13"/>
      <c r="M30" s="13"/>
      <c r="N30" s="13"/>
      <c r="O30" s="13"/>
      <c r="P30" s="13">
        <f>SUM(G30:O30)</f>
        <v>57.5</v>
      </c>
    </row>
    <row r="31" spans="1:16" x14ac:dyDescent="0.2">
      <c r="A31" s="19" t="s">
        <v>60</v>
      </c>
      <c r="B31" s="40">
        <v>43719</v>
      </c>
      <c r="C31" s="40">
        <v>43720</v>
      </c>
      <c r="D31" s="20" t="s">
        <v>30</v>
      </c>
      <c r="E31" s="29">
        <v>24.2</v>
      </c>
      <c r="F31" s="30">
        <v>245</v>
      </c>
      <c r="G31" s="13"/>
      <c r="H31" s="13"/>
      <c r="I31" s="13">
        <f>ROUND((E31*F31)*0.95,2)-0.01</f>
        <v>5632.54</v>
      </c>
      <c r="J31" s="13"/>
      <c r="K31" s="13"/>
      <c r="L31" s="13"/>
      <c r="M31" s="13"/>
      <c r="N31" s="13"/>
      <c r="O31" s="13"/>
      <c r="P31" s="13">
        <f>SUM(G31:O31)</f>
        <v>5632.54</v>
      </c>
    </row>
    <row r="32" spans="1:16" x14ac:dyDescent="0.2">
      <c r="A32" s="19" t="s">
        <v>60</v>
      </c>
      <c r="B32" s="40">
        <v>43719</v>
      </c>
      <c r="C32" s="40">
        <v>43720</v>
      </c>
      <c r="D32" s="20" t="s">
        <v>30</v>
      </c>
      <c r="E32" s="29">
        <v>40.700000000000003</v>
      </c>
      <c r="F32" s="30">
        <v>175</v>
      </c>
      <c r="G32" s="13"/>
      <c r="H32" s="13"/>
      <c r="I32" s="13">
        <f>ROUND((E32*F32)*0.95,2)</f>
        <v>6766.38</v>
      </c>
      <c r="J32" s="13"/>
      <c r="K32" s="13"/>
      <c r="L32" s="13"/>
      <c r="M32" s="13"/>
      <c r="N32" s="13"/>
      <c r="O32" s="13"/>
      <c r="P32" s="13">
        <f t="shared" ref="P32:P35" si="5">SUM(G32:O32)</f>
        <v>6766.38</v>
      </c>
    </row>
    <row r="33" spans="1:16" x14ac:dyDescent="0.2">
      <c r="A33" s="19" t="s">
        <v>60</v>
      </c>
      <c r="B33" s="40">
        <v>43719</v>
      </c>
      <c r="C33" s="40">
        <v>43720</v>
      </c>
      <c r="D33" s="20" t="s">
        <v>30</v>
      </c>
      <c r="E33" s="29" t="s">
        <v>26</v>
      </c>
      <c r="F33" s="30" t="s">
        <v>26</v>
      </c>
      <c r="G33" s="13"/>
      <c r="H33" s="13"/>
      <c r="I33" s="13">
        <v>126.56</v>
      </c>
      <c r="J33" s="13"/>
      <c r="K33" s="13"/>
      <c r="L33" s="13"/>
      <c r="M33" s="13"/>
      <c r="N33" s="13"/>
      <c r="O33" s="13"/>
      <c r="P33" s="13">
        <f>SUM(G33:O33)</f>
        <v>126.56</v>
      </c>
    </row>
    <row r="34" spans="1:16" x14ac:dyDescent="0.2">
      <c r="A34" s="19" t="s">
        <v>59</v>
      </c>
      <c r="B34" s="40">
        <v>43706</v>
      </c>
      <c r="C34" s="40">
        <v>43742</v>
      </c>
      <c r="D34" s="20" t="s">
        <v>29</v>
      </c>
      <c r="E34" s="29">
        <v>12</v>
      </c>
      <c r="F34" s="29">
        <v>275</v>
      </c>
      <c r="G34" s="13"/>
      <c r="H34" s="13"/>
      <c r="I34" s="13"/>
      <c r="J34" s="13">
        <f t="shared" si="4"/>
        <v>3300</v>
      </c>
      <c r="K34" s="13"/>
      <c r="L34" s="13"/>
      <c r="M34" s="13"/>
      <c r="N34" s="13"/>
      <c r="O34" s="13"/>
      <c r="P34" s="13">
        <f t="shared" si="5"/>
        <v>3300</v>
      </c>
    </row>
    <row r="35" spans="1:16" x14ac:dyDescent="0.2">
      <c r="A35" s="19" t="s">
        <v>59</v>
      </c>
      <c r="B35" s="40">
        <v>43706</v>
      </c>
      <c r="C35" s="40">
        <v>43742</v>
      </c>
      <c r="D35" s="20" t="s">
        <v>29</v>
      </c>
      <c r="E35" s="29">
        <v>18.5</v>
      </c>
      <c r="F35" s="29">
        <v>175</v>
      </c>
      <c r="G35" s="13"/>
      <c r="H35" s="13"/>
      <c r="I35" s="13"/>
      <c r="J35" s="13">
        <f t="shared" si="4"/>
        <v>3237.5</v>
      </c>
      <c r="K35" s="13"/>
      <c r="L35" s="13"/>
      <c r="M35" s="13"/>
      <c r="N35" s="13"/>
      <c r="O35" s="13"/>
      <c r="P35" s="13">
        <f t="shared" si="5"/>
        <v>3237.5</v>
      </c>
    </row>
    <row r="36" spans="1:16" x14ac:dyDescent="0.2">
      <c r="A36" s="19" t="s">
        <v>59</v>
      </c>
      <c r="B36" s="40">
        <v>43706</v>
      </c>
      <c r="C36" s="40">
        <v>43742</v>
      </c>
      <c r="D36" s="20" t="s">
        <v>29</v>
      </c>
      <c r="E36" s="29">
        <v>7</v>
      </c>
      <c r="F36" s="29">
        <v>115</v>
      </c>
      <c r="G36" s="13"/>
      <c r="H36" s="13"/>
      <c r="I36" s="13"/>
      <c r="J36" s="13">
        <f t="shared" ref="J36" si="6">E36*F36</f>
        <v>805</v>
      </c>
      <c r="K36" s="13"/>
      <c r="L36" s="13"/>
      <c r="M36" s="13"/>
      <c r="N36" s="13"/>
      <c r="O36" s="13"/>
      <c r="P36" s="13">
        <f>SUM(G36:O36)</f>
        <v>805</v>
      </c>
    </row>
    <row r="37" spans="1:16" x14ac:dyDescent="0.2">
      <c r="A37" s="19" t="s">
        <v>59</v>
      </c>
      <c r="B37" s="40">
        <v>43724</v>
      </c>
      <c r="C37" s="40">
        <v>43742</v>
      </c>
      <c r="D37" s="20" t="s">
        <v>29</v>
      </c>
      <c r="E37" s="29">
        <v>2</v>
      </c>
      <c r="F37" s="29">
        <v>275</v>
      </c>
      <c r="G37" s="13"/>
      <c r="H37" s="13"/>
      <c r="I37" s="13"/>
      <c r="J37" s="13">
        <f t="shared" si="4"/>
        <v>550</v>
      </c>
      <c r="K37" s="13"/>
      <c r="L37" s="13"/>
      <c r="M37" s="13"/>
      <c r="N37" s="13"/>
      <c r="O37" s="13"/>
      <c r="P37" s="13">
        <f>SUM(G37:O37)</f>
        <v>550</v>
      </c>
    </row>
    <row r="38" spans="1:16" x14ac:dyDescent="0.2">
      <c r="A38" s="19" t="s">
        <v>59</v>
      </c>
      <c r="B38" s="40">
        <v>43724</v>
      </c>
      <c r="C38" s="40">
        <v>43742</v>
      </c>
      <c r="D38" s="20" t="s">
        <v>29</v>
      </c>
      <c r="E38" s="29">
        <v>2.5</v>
      </c>
      <c r="F38" s="29">
        <v>115</v>
      </c>
      <c r="G38" s="13"/>
      <c r="H38" s="13"/>
      <c r="I38" s="13"/>
      <c r="J38" s="13">
        <f t="shared" si="4"/>
        <v>287.5</v>
      </c>
      <c r="K38" s="13"/>
      <c r="L38" s="13"/>
      <c r="M38" s="13"/>
      <c r="N38" s="13"/>
      <c r="O38" s="13"/>
      <c r="P38" s="13">
        <f t="shared" ref="P38" si="7">SUM(G38:O38)</f>
        <v>287.5</v>
      </c>
    </row>
    <row r="39" spans="1:16" x14ac:dyDescent="0.2">
      <c r="A39" s="19" t="s">
        <v>59</v>
      </c>
      <c r="B39" s="40">
        <v>43724</v>
      </c>
      <c r="C39" s="40">
        <v>43742</v>
      </c>
      <c r="D39" s="20" t="s">
        <v>29</v>
      </c>
      <c r="E39" s="29" t="s">
        <v>26</v>
      </c>
      <c r="F39" s="29" t="s">
        <v>26</v>
      </c>
      <c r="G39" s="13"/>
      <c r="H39" s="13"/>
      <c r="I39" s="13"/>
      <c r="J39" s="13">
        <v>80.72</v>
      </c>
      <c r="K39" s="13"/>
      <c r="L39" s="13"/>
      <c r="M39" s="13"/>
      <c r="N39" s="13"/>
      <c r="O39" s="13"/>
      <c r="P39" s="13">
        <f t="shared" ref="P39" si="8">SUM(G39:O39)</f>
        <v>80.72</v>
      </c>
    </row>
    <row r="40" spans="1:16" x14ac:dyDescent="0.2">
      <c r="A40" s="19"/>
      <c r="B40" s="40"/>
      <c r="C40" s="40"/>
      <c r="G40" s="14"/>
      <c r="H40" s="14"/>
      <c r="I40" s="14"/>
      <c r="J40" s="14"/>
      <c r="K40" s="14"/>
      <c r="L40" s="14"/>
      <c r="M40" s="14"/>
      <c r="N40" s="14"/>
      <c r="O40" s="17"/>
      <c r="P40" s="17"/>
    </row>
    <row r="41" spans="1:16" x14ac:dyDescent="0.2">
      <c r="A41" s="16"/>
      <c r="B41" s="24"/>
      <c r="C41" s="24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 x14ac:dyDescent="0.2">
      <c r="A42" s="12" t="str">
        <f>"Total "&amp;A26</f>
        <v>Total September 2019</v>
      </c>
      <c r="B42" s="25"/>
      <c r="C42" s="25"/>
      <c r="G42" s="14">
        <f t="shared" ref="G42:P42" si="9">SUM(G27:G40)</f>
        <v>0</v>
      </c>
      <c r="H42" s="14">
        <f t="shared" si="9"/>
        <v>0</v>
      </c>
      <c r="I42" s="14">
        <f t="shared" si="9"/>
        <v>12525.48</v>
      </c>
      <c r="J42" s="14">
        <f t="shared" si="9"/>
        <v>13225.72</v>
      </c>
      <c r="K42" s="14">
        <f t="shared" si="9"/>
        <v>0</v>
      </c>
      <c r="L42" s="14">
        <f t="shared" si="9"/>
        <v>0</v>
      </c>
      <c r="M42" s="14">
        <f t="shared" si="9"/>
        <v>0</v>
      </c>
      <c r="N42" s="14">
        <f t="shared" si="9"/>
        <v>0</v>
      </c>
      <c r="O42" s="14">
        <f t="shared" si="9"/>
        <v>0</v>
      </c>
      <c r="P42" s="14">
        <f t="shared" si="9"/>
        <v>25751.200000000004</v>
      </c>
    </row>
    <row r="43" spans="1:16" ht="13.5" thickBot="1" x14ac:dyDescent="0.25">
      <c r="A43" s="1" t="s">
        <v>13</v>
      </c>
      <c r="B43" s="26"/>
      <c r="C43" s="26"/>
      <c r="G43" s="15">
        <f>G24+G42</f>
        <v>0</v>
      </c>
      <c r="H43" s="15">
        <f t="shared" ref="H43:P43" si="10">H24+H42</f>
        <v>0</v>
      </c>
      <c r="I43" s="15">
        <f t="shared" si="10"/>
        <v>19643.689999999999</v>
      </c>
      <c r="J43" s="15">
        <f t="shared" si="10"/>
        <v>36845.03</v>
      </c>
      <c r="K43" s="15">
        <f t="shared" si="10"/>
        <v>31000</v>
      </c>
      <c r="L43" s="15">
        <f t="shared" si="10"/>
        <v>0</v>
      </c>
      <c r="M43" s="15">
        <f t="shared" si="10"/>
        <v>0</v>
      </c>
      <c r="N43" s="15">
        <f t="shared" si="10"/>
        <v>0</v>
      </c>
      <c r="O43" s="15">
        <f t="shared" si="10"/>
        <v>0</v>
      </c>
      <c r="P43" s="15">
        <f t="shared" si="10"/>
        <v>87488.72</v>
      </c>
    </row>
    <row r="44" spans="1:16" ht="13.5" thickTop="1" x14ac:dyDescent="0.2">
      <c r="A44" s="10"/>
      <c r="B44" s="27"/>
      <c r="C44" s="27"/>
      <c r="D44" s="11"/>
      <c r="E44" s="11"/>
      <c r="F44" s="11"/>
      <c r="G44" s="11"/>
      <c r="H44" s="11"/>
      <c r="I44" s="6"/>
      <c r="J44" s="6"/>
      <c r="K44" s="6"/>
      <c r="L44" s="6"/>
      <c r="M44" s="6"/>
      <c r="N44" s="6"/>
      <c r="O44" s="6"/>
      <c r="P44" s="6"/>
    </row>
    <row r="46" spans="1:16" s="36" customFormat="1" ht="15" x14ac:dyDescent="0.25">
      <c r="A46" s="32" t="s">
        <v>47</v>
      </c>
      <c r="B46" s="41"/>
      <c r="C46" s="41"/>
      <c r="E46" s="35"/>
      <c r="F46" s="35"/>
      <c r="I46" s="42"/>
      <c r="J46" s="42"/>
      <c r="K46" s="42"/>
      <c r="L46" s="42"/>
      <c r="M46" s="42"/>
      <c r="N46" s="42"/>
      <c r="O46" s="42"/>
      <c r="P46" s="42"/>
    </row>
    <row r="47" spans="1:16" x14ac:dyDescent="0.2">
      <c r="A47" s="22"/>
      <c r="D47" s="20" t="s">
        <v>48</v>
      </c>
      <c r="E47" s="8">
        <f>I47/F47</f>
        <v>1223.9586190476191</v>
      </c>
      <c r="F47" s="8">
        <v>210</v>
      </c>
      <c r="I47" s="3">
        <f>I51</f>
        <v>257031.31</v>
      </c>
      <c r="P47" s="13">
        <f>SUM(I47:O47)</f>
        <v>257031.31</v>
      </c>
    </row>
    <row r="48" spans="1:16" x14ac:dyDescent="0.2">
      <c r="A48" s="2"/>
      <c r="D48" s="20" t="s">
        <v>49</v>
      </c>
      <c r="E48" s="8">
        <f>J48/F48</f>
        <v>136.20570588235296</v>
      </c>
      <c r="F48" s="8">
        <v>170</v>
      </c>
      <c r="J48" s="3">
        <f>J51</f>
        <v>23154.97</v>
      </c>
      <c r="P48" s="13">
        <f>SUM(I48:O48)</f>
        <v>23154.97</v>
      </c>
    </row>
    <row r="49" spans="1:16" x14ac:dyDescent="0.2">
      <c r="A49" s="2"/>
      <c r="D49" s="20" t="s">
        <v>50</v>
      </c>
      <c r="E49" s="29" t="s">
        <v>26</v>
      </c>
      <c r="F49" s="29" t="s">
        <v>26</v>
      </c>
      <c r="K49" s="3">
        <f>K51</f>
        <v>39000</v>
      </c>
      <c r="L49" s="3">
        <f>L51</f>
        <v>0</v>
      </c>
      <c r="M49" s="3">
        <f>M51</f>
        <v>210000</v>
      </c>
      <c r="N49" s="3">
        <f>N51</f>
        <v>50000</v>
      </c>
      <c r="O49" s="3">
        <f>O51</f>
        <v>10000</v>
      </c>
      <c r="P49" s="13">
        <f>SUM(I49:O49)</f>
        <v>309000</v>
      </c>
    </row>
    <row r="50" spans="1:16" x14ac:dyDescent="0.2">
      <c r="A50" s="2"/>
      <c r="D50" s="20"/>
      <c r="E50" s="29"/>
      <c r="F50" s="29"/>
    </row>
    <row r="51" spans="1:16" x14ac:dyDescent="0.2">
      <c r="A51" s="43" t="s">
        <v>51</v>
      </c>
      <c r="G51" s="44">
        <f t="shared" ref="G51:P51" si="11">G54-G43</f>
        <v>0</v>
      </c>
      <c r="H51" s="44">
        <f t="shared" si="11"/>
        <v>0</v>
      </c>
      <c r="I51" s="44">
        <f>I54-I43</f>
        <v>257031.31</v>
      </c>
      <c r="J51" s="44">
        <f t="shared" si="11"/>
        <v>23154.97</v>
      </c>
      <c r="K51" s="44">
        <f t="shared" si="11"/>
        <v>39000</v>
      </c>
      <c r="L51" s="44">
        <f t="shared" si="11"/>
        <v>0</v>
      </c>
      <c r="M51" s="44">
        <f t="shared" si="11"/>
        <v>210000</v>
      </c>
      <c r="N51" s="44">
        <f t="shared" si="11"/>
        <v>50000</v>
      </c>
      <c r="O51" s="44">
        <f t="shared" si="11"/>
        <v>10000</v>
      </c>
      <c r="P51" s="44">
        <f t="shared" si="11"/>
        <v>589186.28</v>
      </c>
    </row>
    <row r="52" spans="1:16" x14ac:dyDescent="0.2">
      <c r="A52" s="4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4" spans="1:16" ht="15.75" thickBot="1" x14ac:dyDescent="0.3">
      <c r="A54" s="45" t="s">
        <v>52</v>
      </c>
      <c r="G54" s="46">
        <v>0</v>
      </c>
      <c r="H54" s="46">
        <v>0</v>
      </c>
      <c r="I54" s="47">
        <v>276675</v>
      </c>
      <c r="J54" s="47">
        <v>60000</v>
      </c>
      <c r="K54" s="47">
        <v>70000</v>
      </c>
      <c r="L54" s="47">
        <v>0</v>
      </c>
      <c r="M54" s="47">
        <v>210000</v>
      </c>
      <c r="N54" s="47">
        <v>50000</v>
      </c>
      <c r="O54" s="47">
        <v>10000</v>
      </c>
      <c r="P54" s="47">
        <f>SUM(G54:O54)</f>
        <v>676675</v>
      </c>
    </row>
    <row r="55" spans="1:16" ht="13.5" thickTop="1" x14ac:dyDescent="0.2">
      <c r="A55" s="10"/>
      <c r="B55" s="27"/>
      <c r="C55" s="27"/>
      <c r="D55" s="11"/>
      <c r="E55" s="11"/>
      <c r="F55" s="11"/>
      <c r="G55" s="11"/>
      <c r="H55" s="11"/>
      <c r="I55" s="6"/>
      <c r="J55" s="6"/>
      <c r="K55" s="6"/>
      <c r="L55" s="6"/>
      <c r="M55" s="6"/>
      <c r="N55" s="6"/>
      <c r="O55" s="6"/>
      <c r="P55" s="6"/>
    </row>
    <row r="56" spans="1:16" x14ac:dyDescent="0.2">
      <c r="A56" s="10"/>
      <c r="B56" s="27"/>
      <c r="C56" s="27"/>
      <c r="D56" s="11"/>
      <c r="E56" s="11"/>
      <c r="F56" s="11"/>
      <c r="G56" s="11"/>
      <c r="H56" s="11"/>
      <c r="I56" s="6"/>
      <c r="J56" s="6"/>
      <c r="K56" s="6"/>
      <c r="L56" s="6"/>
      <c r="M56" s="6"/>
      <c r="N56" s="6"/>
      <c r="O56" s="6"/>
      <c r="P56" s="6"/>
    </row>
    <row r="57" spans="1:16" hidden="1" x14ac:dyDescent="0.2">
      <c r="A57" s="18" t="s">
        <v>31</v>
      </c>
      <c r="B57" s="28"/>
      <c r="C57" s="28"/>
      <c r="J57" s="13"/>
      <c r="K57" s="13"/>
      <c r="L57" s="13"/>
      <c r="M57" s="13"/>
      <c r="N57" s="13"/>
      <c r="O57" s="13"/>
      <c r="P57" s="13"/>
    </row>
    <row r="58" spans="1:16" hidden="1" x14ac:dyDescent="0.2">
      <c r="A58" s="19" t="s">
        <v>33</v>
      </c>
      <c r="B58" s="40">
        <v>43385</v>
      </c>
      <c r="C58" s="40">
        <v>43388</v>
      </c>
      <c r="D58" s="20" t="s">
        <v>30</v>
      </c>
      <c r="E58" s="29">
        <v>5.4</v>
      </c>
      <c r="F58" s="30">
        <v>245</v>
      </c>
      <c r="G58" s="13"/>
      <c r="H58" s="13"/>
      <c r="I58" s="13">
        <f>(E58*F58)*0.95</f>
        <v>1256.8499999999999</v>
      </c>
      <c r="J58" s="13"/>
      <c r="K58" s="13"/>
      <c r="L58" s="13"/>
      <c r="M58" s="13"/>
      <c r="N58" s="13"/>
      <c r="O58" s="13"/>
      <c r="P58" s="13">
        <f t="shared" ref="P58:P63" si="12">SUM(G58:O58)</f>
        <v>1256.8499999999999</v>
      </c>
    </row>
    <row r="59" spans="1:16" hidden="1" x14ac:dyDescent="0.2">
      <c r="A59" s="19" t="s">
        <v>33</v>
      </c>
      <c r="B59" s="40">
        <v>43385</v>
      </c>
      <c r="C59" s="40">
        <v>43388</v>
      </c>
      <c r="D59" s="20" t="s">
        <v>30</v>
      </c>
      <c r="E59" s="29">
        <v>25.9</v>
      </c>
      <c r="F59" s="30">
        <v>175</v>
      </c>
      <c r="G59" s="13"/>
      <c r="H59" s="13"/>
      <c r="I59" s="13">
        <f>(E59*F59)*0.95-0.01</f>
        <v>4305.8649999999998</v>
      </c>
      <c r="J59" s="13"/>
      <c r="K59" s="13"/>
      <c r="L59" s="13"/>
      <c r="M59" s="13"/>
      <c r="N59" s="13"/>
      <c r="O59" s="13"/>
      <c r="P59" s="13">
        <f t="shared" si="12"/>
        <v>4305.8649999999998</v>
      </c>
    </row>
    <row r="60" spans="1:16" hidden="1" x14ac:dyDescent="0.2">
      <c r="A60" s="19" t="s">
        <v>33</v>
      </c>
      <c r="B60" s="40">
        <v>43385</v>
      </c>
      <c r="C60" s="40">
        <v>43388</v>
      </c>
      <c r="D60" s="20" t="s">
        <v>30</v>
      </c>
      <c r="E60" s="29" t="s">
        <v>27</v>
      </c>
      <c r="F60" s="29" t="s">
        <v>27</v>
      </c>
      <c r="G60" s="13"/>
      <c r="H60" s="13"/>
      <c r="I60" s="13">
        <v>98.56</v>
      </c>
      <c r="J60" s="13"/>
      <c r="K60" s="13"/>
      <c r="L60" s="13"/>
      <c r="M60" s="13"/>
      <c r="N60" s="13"/>
      <c r="O60" s="13"/>
      <c r="P60" s="13">
        <f t="shared" si="12"/>
        <v>98.56</v>
      </c>
    </row>
    <row r="61" spans="1:16" hidden="1" x14ac:dyDescent="0.2">
      <c r="A61" s="19" t="s">
        <v>32</v>
      </c>
      <c r="B61" s="40">
        <v>43370</v>
      </c>
      <c r="C61" s="40">
        <v>43378</v>
      </c>
      <c r="D61" s="20" t="s">
        <v>29</v>
      </c>
      <c r="E61" s="29">
        <v>1</v>
      </c>
      <c r="F61" s="30">
        <v>260</v>
      </c>
      <c r="G61" s="13"/>
      <c r="H61" s="13"/>
      <c r="I61" s="13"/>
      <c r="J61" s="13">
        <f>E61*F61</f>
        <v>260</v>
      </c>
      <c r="K61" s="13"/>
      <c r="L61" s="13"/>
      <c r="M61" s="13"/>
      <c r="N61" s="13"/>
      <c r="O61" s="13"/>
      <c r="P61" s="13">
        <f t="shared" si="12"/>
        <v>260</v>
      </c>
    </row>
    <row r="62" spans="1:16" hidden="1" x14ac:dyDescent="0.2">
      <c r="A62" s="19" t="s">
        <v>32</v>
      </c>
      <c r="B62" s="40">
        <v>43370</v>
      </c>
      <c r="C62" s="40">
        <v>43378</v>
      </c>
      <c r="D62" s="20" t="s">
        <v>29</v>
      </c>
      <c r="E62" s="29">
        <v>3</v>
      </c>
      <c r="F62" s="30">
        <v>110</v>
      </c>
      <c r="G62" s="13"/>
      <c r="H62" s="13"/>
      <c r="I62" s="13"/>
      <c r="J62" s="13">
        <f>E62*F62</f>
        <v>330</v>
      </c>
      <c r="K62" s="13"/>
      <c r="L62" s="13"/>
      <c r="M62" s="13"/>
      <c r="N62" s="13"/>
      <c r="O62" s="13"/>
      <c r="P62" s="13">
        <f t="shared" si="12"/>
        <v>330</v>
      </c>
    </row>
    <row r="63" spans="1:16" hidden="1" x14ac:dyDescent="0.2">
      <c r="A63" s="19" t="s">
        <v>32</v>
      </c>
      <c r="B63" s="40">
        <v>43370</v>
      </c>
      <c r="C63" s="40">
        <v>43378</v>
      </c>
      <c r="D63" s="20" t="s">
        <v>29</v>
      </c>
      <c r="E63" s="29" t="s">
        <v>26</v>
      </c>
      <c r="F63" s="30" t="s">
        <v>26</v>
      </c>
      <c r="G63" s="13"/>
      <c r="H63" s="13"/>
      <c r="I63" s="13"/>
      <c r="J63" s="13">
        <v>72.16</v>
      </c>
      <c r="K63" s="13"/>
      <c r="L63" s="13"/>
      <c r="M63" s="13"/>
      <c r="N63" s="13"/>
      <c r="O63" s="13"/>
      <c r="P63" s="13">
        <f t="shared" si="12"/>
        <v>72.16</v>
      </c>
    </row>
    <row r="64" spans="1:16" hidden="1" x14ac:dyDescent="0.2">
      <c r="A64" s="19"/>
      <c r="B64" s="40"/>
      <c r="C64" s="40"/>
      <c r="G64" s="14"/>
      <c r="H64" s="14"/>
      <c r="I64" s="14"/>
      <c r="J64" s="14"/>
      <c r="K64" s="14"/>
      <c r="L64" s="14"/>
      <c r="M64" s="14"/>
      <c r="N64" s="14"/>
      <c r="O64" s="17"/>
      <c r="P64" s="17"/>
    </row>
    <row r="65" spans="1:16" hidden="1" x14ac:dyDescent="0.2">
      <c r="A65" s="16"/>
      <c r="B65" s="24"/>
      <c r="C65" s="24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 hidden="1" x14ac:dyDescent="0.2">
      <c r="A66" s="12" t="str">
        <f>"Total "&amp;A57</f>
        <v>Total October 2018</v>
      </c>
      <c r="B66" s="25"/>
      <c r="C66" s="25"/>
      <c r="G66" s="14">
        <f t="shared" ref="G66:P66" si="13">SUM(G58:G64)</f>
        <v>0</v>
      </c>
      <c r="H66" s="14">
        <f t="shared" si="13"/>
        <v>0</v>
      </c>
      <c r="I66" s="14">
        <f t="shared" si="13"/>
        <v>5661.2750000000005</v>
      </c>
      <c r="J66" s="14">
        <f t="shared" si="13"/>
        <v>662.16</v>
      </c>
      <c r="K66" s="14">
        <f t="shared" si="13"/>
        <v>0</v>
      </c>
      <c r="L66" s="14">
        <f t="shared" si="13"/>
        <v>0</v>
      </c>
      <c r="M66" s="14">
        <f t="shared" si="13"/>
        <v>0</v>
      </c>
      <c r="N66" s="14">
        <f t="shared" si="13"/>
        <v>0</v>
      </c>
      <c r="O66" s="14">
        <f t="shared" si="13"/>
        <v>0</v>
      </c>
      <c r="P66" s="14">
        <f t="shared" si="13"/>
        <v>6323.4350000000004</v>
      </c>
    </row>
    <row r="67" spans="1:16" ht="13.5" hidden="1" thickBot="1" x14ac:dyDescent="0.25">
      <c r="A67" s="1" t="s">
        <v>13</v>
      </c>
      <c r="B67" s="26"/>
      <c r="C67" s="26"/>
      <c r="G67" s="15" t="e">
        <f>#REF!+G66</f>
        <v>#REF!</v>
      </c>
      <c r="H67" s="15" t="e">
        <f>#REF!+H66</f>
        <v>#REF!</v>
      </c>
      <c r="I67" s="15" t="e">
        <f>#REF!+I66</f>
        <v>#REF!</v>
      </c>
      <c r="J67" s="15" t="e">
        <f>#REF!+J66</f>
        <v>#REF!</v>
      </c>
      <c r="K67" s="15" t="e">
        <f>#REF!+K66</f>
        <v>#REF!</v>
      </c>
      <c r="L67" s="15" t="e">
        <f>#REF!+L66</f>
        <v>#REF!</v>
      </c>
      <c r="M67" s="15" t="e">
        <f>#REF!+M66</f>
        <v>#REF!</v>
      </c>
      <c r="N67" s="15" t="e">
        <f>#REF!+N66</f>
        <v>#REF!</v>
      </c>
      <c r="O67" s="15" t="e">
        <f>#REF!+O66</f>
        <v>#REF!</v>
      </c>
      <c r="P67" s="15" t="e">
        <f>#REF!+P66</f>
        <v>#REF!</v>
      </c>
    </row>
    <row r="68" spans="1:16" ht="13.5" hidden="1" thickTop="1" x14ac:dyDescent="0.2"/>
    <row r="69" spans="1:16" hidden="1" x14ac:dyDescent="0.2">
      <c r="A69" s="18" t="s">
        <v>34</v>
      </c>
      <c r="B69" s="28"/>
      <c r="C69" s="28"/>
      <c r="J69" s="13"/>
      <c r="K69" s="13"/>
      <c r="L69" s="13"/>
      <c r="M69" s="13"/>
      <c r="N69" s="13"/>
      <c r="O69" s="13"/>
      <c r="P69" s="13"/>
    </row>
    <row r="70" spans="1:16" hidden="1" x14ac:dyDescent="0.2">
      <c r="A70" s="19" t="s">
        <v>35</v>
      </c>
      <c r="B70" s="40">
        <v>43365</v>
      </c>
      <c r="C70" s="40">
        <v>43412</v>
      </c>
      <c r="D70" s="20" t="s">
        <v>36</v>
      </c>
      <c r="E70" s="29" t="s">
        <v>26</v>
      </c>
      <c r="F70" s="29" t="s">
        <v>26</v>
      </c>
      <c r="G70" s="13"/>
      <c r="H70" s="13"/>
      <c r="I70" s="13"/>
      <c r="J70" s="13"/>
      <c r="K70" s="13"/>
      <c r="L70" s="13"/>
      <c r="M70" s="13">
        <v>57753.96</v>
      </c>
      <c r="N70" s="13"/>
      <c r="O70" s="13"/>
      <c r="P70" s="13">
        <f t="shared" ref="P70:P76" si="14">SUM(G70:O70)</f>
        <v>57753.96</v>
      </c>
    </row>
    <row r="71" spans="1:16" hidden="1" x14ac:dyDescent="0.2">
      <c r="A71" s="19" t="s">
        <v>37</v>
      </c>
      <c r="B71" s="40">
        <v>43416</v>
      </c>
      <c r="C71" s="40">
        <v>43419</v>
      </c>
      <c r="D71" s="20" t="s">
        <v>30</v>
      </c>
      <c r="E71" s="29">
        <v>6.3</v>
      </c>
      <c r="F71" s="30">
        <v>245</v>
      </c>
      <c r="G71" s="13"/>
      <c r="H71" s="13"/>
      <c r="I71" s="13">
        <f>ROUND((E71*F71)*0.95,2)</f>
        <v>1466.33</v>
      </c>
      <c r="J71" s="13"/>
      <c r="K71" s="13"/>
      <c r="L71" s="13"/>
      <c r="M71" s="13"/>
      <c r="N71" s="13"/>
      <c r="O71" s="13"/>
      <c r="P71" s="13">
        <f t="shared" si="14"/>
        <v>1466.33</v>
      </c>
    </row>
    <row r="72" spans="1:16" hidden="1" x14ac:dyDescent="0.2">
      <c r="A72" s="19" t="s">
        <v>37</v>
      </c>
      <c r="B72" s="40">
        <v>43416</v>
      </c>
      <c r="C72" s="40">
        <v>43419</v>
      </c>
      <c r="D72" s="20" t="s">
        <v>30</v>
      </c>
      <c r="E72" s="29">
        <v>6.5</v>
      </c>
      <c r="F72" s="30">
        <v>175</v>
      </c>
      <c r="G72" s="13"/>
      <c r="H72" s="13"/>
      <c r="I72" s="13">
        <f>ROUND((E72*F72)*0.95,2)-0.01</f>
        <v>1080.6200000000001</v>
      </c>
      <c r="J72" s="13"/>
      <c r="K72" s="13"/>
      <c r="L72" s="13"/>
      <c r="M72" s="13"/>
      <c r="N72" s="13"/>
      <c r="O72" s="13"/>
      <c r="P72" s="13">
        <f t="shared" si="14"/>
        <v>1080.6200000000001</v>
      </c>
    </row>
    <row r="73" spans="1:16" hidden="1" x14ac:dyDescent="0.2">
      <c r="A73" s="19" t="s">
        <v>38</v>
      </c>
      <c r="B73" s="40">
        <v>43424</v>
      </c>
      <c r="C73" s="40">
        <v>43432</v>
      </c>
      <c r="D73" s="20" t="s">
        <v>29</v>
      </c>
      <c r="E73" s="29">
        <v>5</v>
      </c>
      <c r="F73" s="30">
        <v>260</v>
      </c>
      <c r="G73" s="13"/>
      <c r="H73" s="13"/>
      <c r="I73" s="13"/>
      <c r="J73" s="13">
        <f>E73*F73</f>
        <v>1300</v>
      </c>
      <c r="K73" s="13"/>
      <c r="L73" s="13"/>
      <c r="M73" s="13"/>
      <c r="N73" s="13"/>
      <c r="O73" s="13"/>
      <c r="P73" s="13">
        <f t="shared" si="14"/>
        <v>1300</v>
      </c>
    </row>
    <row r="74" spans="1:16" hidden="1" x14ac:dyDescent="0.2">
      <c r="A74" s="19" t="s">
        <v>38</v>
      </c>
      <c r="B74" s="40">
        <v>43424</v>
      </c>
      <c r="C74" s="40">
        <v>43432</v>
      </c>
      <c r="D74" s="20" t="s">
        <v>29</v>
      </c>
      <c r="E74" s="29">
        <v>4</v>
      </c>
      <c r="F74" s="30">
        <v>170</v>
      </c>
      <c r="G74" s="13"/>
      <c r="H74" s="13"/>
      <c r="I74" s="13"/>
      <c r="J74" s="13">
        <f>E74*F74</f>
        <v>680</v>
      </c>
      <c r="K74" s="13"/>
      <c r="L74" s="13"/>
      <c r="M74" s="13"/>
      <c r="N74" s="13"/>
      <c r="O74" s="13"/>
      <c r="P74" s="13">
        <f t="shared" si="14"/>
        <v>680</v>
      </c>
    </row>
    <row r="75" spans="1:16" hidden="1" x14ac:dyDescent="0.2">
      <c r="A75" s="19" t="s">
        <v>38</v>
      </c>
      <c r="B75" s="40">
        <v>43424</v>
      </c>
      <c r="C75" s="40">
        <v>43432</v>
      </c>
      <c r="D75" s="20" t="s">
        <v>29</v>
      </c>
      <c r="E75" s="29">
        <v>4</v>
      </c>
      <c r="F75" s="30">
        <v>110</v>
      </c>
      <c r="G75" s="13"/>
      <c r="H75" s="13"/>
      <c r="I75" s="13"/>
      <c r="J75" s="13">
        <f>E75*F75</f>
        <v>440</v>
      </c>
      <c r="K75" s="13"/>
      <c r="L75" s="13"/>
      <c r="M75" s="13"/>
      <c r="N75" s="13"/>
      <c r="O75" s="13"/>
      <c r="P75" s="13">
        <f t="shared" si="14"/>
        <v>440</v>
      </c>
    </row>
    <row r="76" spans="1:16" hidden="1" x14ac:dyDescent="0.2">
      <c r="A76" s="19" t="s">
        <v>38</v>
      </c>
      <c r="B76" s="40">
        <v>43424</v>
      </c>
      <c r="C76" s="40">
        <v>43432</v>
      </c>
      <c r="D76" s="20" t="s">
        <v>29</v>
      </c>
      <c r="E76" s="29" t="s">
        <v>26</v>
      </c>
      <c r="F76" s="30" t="s">
        <v>26</v>
      </c>
      <c r="G76" s="13"/>
      <c r="H76" s="13"/>
      <c r="I76" s="13"/>
      <c r="J76" s="13">
        <v>25.93</v>
      </c>
      <c r="K76" s="13"/>
      <c r="L76" s="13"/>
      <c r="M76" s="13"/>
      <c r="N76" s="13"/>
      <c r="O76" s="13"/>
      <c r="P76" s="13">
        <f t="shared" si="14"/>
        <v>25.93</v>
      </c>
    </row>
    <row r="77" spans="1:16" hidden="1" x14ac:dyDescent="0.2">
      <c r="A77" s="19"/>
      <c r="B77" s="40"/>
      <c r="C77" s="40"/>
      <c r="G77" s="14"/>
      <c r="H77" s="14"/>
      <c r="I77" s="14"/>
      <c r="J77" s="14"/>
      <c r="K77" s="14"/>
      <c r="L77" s="14"/>
      <c r="M77" s="14"/>
      <c r="N77" s="14"/>
      <c r="O77" s="17"/>
      <c r="P77" s="17"/>
    </row>
    <row r="78" spans="1:16" hidden="1" x14ac:dyDescent="0.2">
      <c r="A78" s="16"/>
      <c r="B78" s="24"/>
      <c r="C78" s="24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6" hidden="1" x14ac:dyDescent="0.2">
      <c r="A79" s="12" t="str">
        <f>"Total "&amp;A69</f>
        <v>Total November 2018</v>
      </c>
      <c r="B79" s="25"/>
      <c r="C79" s="25"/>
      <c r="G79" s="14">
        <f>SUM(G70:G77)</f>
        <v>0</v>
      </c>
      <c r="H79" s="14">
        <f t="shared" ref="H79:P79" si="15">SUM(H70:H77)</f>
        <v>0</v>
      </c>
      <c r="I79" s="14">
        <f t="shared" si="15"/>
        <v>2546.9499999999998</v>
      </c>
      <c r="J79" s="14">
        <f t="shared" si="15"/>
        <v>2445.9299999999998</v>
      </c>
      <c r="K79" s="14">
        <f t="shared" si="15"/>
        <v>0</v>
      </c>
      <c r="L79" s="14">
        <f t="shared" si="15"/>
        <v>0</v>
      </c>
      <c r="M79" s="14">
        <f t="shared" si="15"/>
        <v>57753.96</v>
      </c>
      <c r="N79" s="14">
        <f t="shared" si="15"/>
        <v>0</v>
      </c>
      <c r="O79" s="14">
        <f t="shared" si="15"/>
        <v>0</v>
      </c>
      <c r="P79" s="14">
        <f t="shared" si="15"/>
        <v>62746.840000000004</v>
      </c>
    </row>
    <row r="80" spans="1:16" ht="13.5" hidden="1" thickBot="1" x14ac:dyDescent="0.25">
      <c r="A80" s="1" t="s">
        <v>13</v>
      </c>
      <c r="B80" s="26"/>
      <c r="C80" s="26"/>
      <c r="G80" s="15" t="e">
        <f>G67+G79</f>
        <v>#REF!</v>
      </c>
      <c r="H80" s="15" t="e">
        <f t="shared" ref="H80:P80" si="16">H67+H79</f>
        <v>#REF!</v>
      </c>
      <c r="I80" s="15" t="e">
        <f t="shared" si="16"/>
        <v>#REF!</v>
      </c>
      <c r="J80" s="15" t="e">
        <f t="shared" si="16"/>
        <v>#REF!</v>
      </c>
      <c r="K80" s="15" t="e">
        <f t="shared" si="16"/>
        <v>#REF!</v>
      </c>
      <c r="L80" s="15" t="e">
        <f t="shared" si="16"/>
        <v>#REF!</v>
      </c>
      <c r="M80" s="15" t="e">
        <f t="shared" si="16"/>
        <v>#REF!</v>
      </c>
      <c r="N80" s="15" t="e">
        <f t="shared" si="16"/>
        <v>#REF!</v>
      </c>
      <c r="O80" s="15" t="e">
        <f t="shared" si="16"/>
        <v>#REF!</v>
      </c>
      <c r="P80" s="15" t="e">
        <f t="shared" si="16"/>
        <v>#REF!</v>
      </c>
    </row>
    <row r="81" spans="1:16" ht="13.5" hidden="1" thickTop="1" x14ac:dyDescent="0.2"/>
    <row r="82" spans="1:16" hidden="1" x14ac:dyDescent="0.2">
      <c r="A82" s="18" t="s">
        <v>39</v>
      </c>
      <c r="B82" s="28"/>
      <c r="C82" s="28"/>
      <c r="J82" s="13"/>
      <c r="K82" s="13"/>
      <c r="L82" s="13"/>
      <c r="M82" s="13"/>
      <c r="N82" s="13"/>
      <c r="O82" s="13"/>
      <c r="P82" s="13"/>
    </row>
    <row r="83" spans="1:16" hidden="1" x14ac:dyDescent="0.2">
      <c r="A83" s="19" t="s">
        <v>40</v>
      </c>
      <c r="B83" s="40">
        <v>43438</v>
      </c>
      <c r="C83" s="40">
        <v>43444</v>
      </c>
      <c r="D83" s="20" t="s">
        <v>30</v>
      </c>
      <c r="E83" s="29">
        <v>4.5</v>
      </c>
      <c r="F83" s="30">
        <v>245</v>
      </c>
      <c r="G83" s="13"/>
      <c r="H83" s="13"/>
      <c r="I83" s="13">
        <f>ROUND((E83*F83)*0.95,2)</f>
        <v>1047.3800000000001</v>
      </c>
      <c r="J83" s="13"/>
      <c r="K83" s="13"/>
      <c r="L83" s="13"/>
      <c r="M83" s="13"/>
      <c r="N83" s="13"/>
      <c r="O83" s="13"/>
      <c r="P83" s="13">
        <f t="shared" ref="P83:P88" si="17">SUM(G83:O83)</f>
        <v>1047.3800000000001</v>
      </c>
    </row>
    <row r="84" spans="1:16" hidden="1" x14ac:dyDescent="0.2">
      <c r="A84" s="19" t="s">
        <v>40</v>
      </c>
      <c r="B84" s="40">
        <v>43438</v>
      </c>
      <c r="C84" s="40">
        <v>43444</v>
      </c>
      <c r="D84" s="20" t="s">
        <v>30</v>
      </c>
      <c r="E84" s="29">
        <v>6.3</v>
      </c>
      <c r="F84" s="30">
        <v>175</v>
      </c>
      <c r="G84" s="13"/>
      <c r="H84" s="13"/>
      <c r="I84" s="13">
        <f>ROUND((E84*F84)*0.95,2)-0.01</f>
        <v>1047.3700000000001</v>
      </c>
      <c r="J84" s="13"/>
      <c r="K84" s="13"/>
      <c r="L84" s="13"/>
      <c r="M84" s="13"/>
      <c r="N84" s="13"/>
      <c r="O84" s="13"/>
      <c r="P84" s="13">
        <f t="shared" si="17"/>
        <v>1047.3700000000001</v>
      </c>
    </row>
    <row r="85" spans="1:16" hidden="1" x14ac:dyDescent="0.2">
      <c r="A85" s="19" t="s">
        <v>41</v>
      </c>
      <c r="B85" s="40">
        <v>43447</v>
      </c>
      <c r="C85" s="40">
        <v>43448</v>
      </c>
      <c r="D85" s="20" t="s">
        <v>29</v>
      </c>
      <c r="E85" s="29">
        <v>5</v>
      </c>
      <c r="F85" s="30">
        <v>260</v>
      </c>
      <c r="G85" s="13"/>
      <c r="H85" s="13"/>
      <c r="I85" s="13"/>
      <c r="J85" s="13">
        <f>E85*F85</f>
        <v>1300</v>
      </c>
      <c r="K85" s="13"/>
      <c r="L85" s="13"/>
      <c r="M85" s="13"/>
      <c r="N85" s="13"/>
      <c r="O85" s="13"/>
      <c r="P85" s="13">
        <f t="shared" si="17"/>
        <v>1300</v>
      </c>
    </row>
    <row r="86" spans="1:16" hidden="1" x14ac:dyDescent="0.2">
      <c r="A86" s="19" t="s">
        <v>41</v>
      </c>
      <c r="B86" s="40">
        <v>43447</v>
      </c>
      <c r="C86" s="40">
        <v>43448</v>
      </c>
      <c r="D86" s="20" t="s">
        <v>29</v>
      </c>
      <c r="E86" s="29">
        <v>3</v>
      </c>
      <c r="F86" s="30">
        <v>170</v>
      </c>
      <c r="G86" s="13"/>
      <c r="H86" s="13"/>
      <c r="I86" s="13"/>
      <c r="J86" s="13">
        <f>E86*F86</f>
        <v>510</v>
      </c>
      <c r="K86" s="13"/>
      <c r="L86" s="13"/>
      <c r="M86" s="13"/>
      <c r="N86" s="13"/>
      <c r="O86" s="13"/>
      <c r="P86" s="13">
        <f t="shared" si="17"/>
        <v>510</v>
      </c>
    </row>
    <row r="87" spans="1:16" hidden="1" x14ac:dyDescent="0.2">
      <c r="A87" s="19" t="s">
        <v>41</v>
      </c>
      <c r="B87" s="40">
        <v>43447</v>
      </c>
      <c r="C87" s="40">
        <v>43448</v>
      </c>
      <c r="D87" s="20" t="s">
        <v>29</v>
      </c>
      <c r="E87" s="29">
        <v>2.5</v>
      </c>
      <c r="F87" s="30">
        <v>110</v>
      </c>
      <c r="G87" s="13"/>
      <c r="H87" s="13"/>
      <c r="I87" s="13"/>
      <c r="J87" s="13">
        <f>E87*F87</f>
        <v>275</v>
      </c>
      <c r="K87" s="13"/>
      <c r="L87" s="13"/>
      <c r="M87" s="13"/>
      <c r="N87" s="13"/>
      <c r="O87" s="13"/>
      <c r="P87" s="13">
        <f t="shared" si="17"/>
        <v>275</v>
      </c>
    </row>
    <row r="88" spans="1:16" hidden="1" x14ac:dyDescent="0.2">
      <c r="A88" s="19" t="s">
        <v>41</v>
      </c>
      <c r="B88" s="40">
        <v>43447</v>
      </c>
      <c r="C88" s="40">
        <v>43448</v>
      </c>
      <c r="D88" s="20" t="s">
        <v>29</v>
      </c>
      <c r="E88" s="29" t="s">
        <v>26</v>
      </c>
      <c r="F88" s="30" t="s">
        <v>26</v>
      </c>
      <c r="G88" s="13"/>
      <c r="H88" s="13"/>
      <c r="I88" s="13"/>
      <c r="J88" s="13">
        <v>10.95</v>
      </c>
      <c r="K88" s="13"/>
      <c r="L88" s="13"/>
      <c r="M88" s="13"/>
      <c r="N88" s="13"/>
      <c r="O88" s="13"/>
      <c r="P88" s="13">
        <f t="shared" si="17"/>
        <v>10.95</v>
      </c>
    </row>
    <row r="89" spans="1:16" hidden="1" x14ac:dyDescent="0.2">
      <c r="A89" s="19"/>
      <c r="B89" s="40"/>
      <c r="C89" s="40"/>
      <c r="G89" s="14"/>
      <c r="H89" s="14"/>
      <c r="I89" s="14"/>
      <c r="J89" s="14"/>
      <c r="K89" s="14"/>
      <c r="L89" s="14"/>
      <c r="M89" s="14"/>
      <c r="N89" s="14"/>
      <c r="O89" s="17"/>
      <c r="P89" s="17"/>
    </row>
    <row r="90" spans="1:16" hidden="1" x14ac:dyDescent="0.2">
      <c r="A90" s="16"/>
      <c r="B90" s="24"/>
      <c r="C90" s="24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1:16" hidden="1" x14ac:dyDescent="0.2">
      <c r="A91" s="12" t="str">
        <f>"Total "&amp;A82</f>
        <v>Total December 2018</v>
      </c>
      <c r="B91" s="25"/>
      <c r="C91" s="25"/>
      <c r="G91" s="14">
        <f t="shared" ref="G91:P91" si="18">SUM(G83:G89)</f>
        <v>0</v>
      </c>
      <c r="H91" s="14">
        <f t="shared" si="18"/>
        <v>0</v>
      </c>
      <c r="I91" s="14">
        <f t="shared" si="18"/>
        <v>2094.75</v>
      </c>
      <c r="J91" s="14">
        <f t="shared" si="18"/>
        <v>2095.9499999999998</v>
      </c>
      <c r="K91" s="14">
        <f t="shared" si="18"/>
        <v>0</v>
      </c>
      <c r="L91" s="14">
        <f t="shared" si="18"/>
        <v>0</v>
      </c>
      <c r="M91" s="14">
        <f t="shared" si="18"/>
        <v>0</v>
      </c>
      <c r="N91" s="14">
        <f t="shared" si="18"/>
        <v>0</v>
      </c>
      <c r="O91" s="14">
        <f t="shared" si="18"/>
        <v>0</v>
      </c>
      <c r="P91" s="14">
        <f t="shared" si="18"/>
        <v>4190.7</v>
      </c>
    </row>
    <row r="92" spans="1:16" ht="13.5" hidden="1" thickBot="1" x14ac:dyDescent="0.25">
      <c r="A92" s="1" t="s">
        <v>13</v>
      </c>
      <c r="B92" s="26"/>
      <c r="C92" s="26"/>
      <c r="G92" s="15" t="e">
        <f t="shared" ref="G92:P92" si="19">G80+G91</f>
        <v>#REF!</v>
      </c>
      <c r="H92" s="15" t="e">
        <f t="shared" si="19"/>
        <v>#REF!</v>
      </c>
      <c r="I92" s="15" t="e">
        <f t="shared" si="19"/>
        <v>#REF!</v>
      </c>
      <c r="J92" s="15" t="e">
        <f t="shared" si="19"/>
        <v>#REF!</v>
      </c>
      <c r="K92" s="15" t="e">
        <f t="shared" si="19"/>
        <v>#REF!</v>
      </c>
      <c r="L92" s="15" t="e">
        <f t="shared" si="19"/>
        <v>#REF!</v>
      </c>
      <c r="M92" s="15" t="e">
        <f t="shared" si="19"/>
        <v>#REF!</v>
      </c>
      <c r="N92" s="15" t="e">
        <f t="shared" si="19"/>
        <v>#REF!</v>
      </c>
      <c r="O92" s="15" t="e">
        <f t="shared" si="19"/>
        <v>#REF!</v>
      </c>
      <c r="P92" s="15" t="e">
        <f t="shared" si="19"/>
        <v>#REF!</v>
      </c>
    </row>
    <row r="93" spans="1:16" ht="13.5" hidden="1" thickTop="1" x14ac:dyDescent="0.2"/>
    <row r="94" spans="1:16" hidden="1" x14ac:dyDescent="0.2">
      <c r="A94" s="18" t="s">
        <v>42</v>
      </c>
      <c r="B94" s="28"/>
      <c r="C94" s="28"/>
      <c r="J94" s="13"/>
      <c r="K94" s="13"/>
      <c r="L94" s="13"/>
      <c r="M94" s="13"/>
      <c r="N94" s="13"/>
      <c r="O94" s="13"/>
      <c r="P94" s="13"/>
    </row>
    <row r="95" spans="1:16" hidden="1" x14ac:dyDescent="0.2">
      <c r="A95" s="19" t="s">
        <v>44</v>
      </c>
      <c r="B95" s="40">
        <v>43476</v>
      </c>
      <c r="C95" s="40">
        <v>43496</v>
      </c>
      <c r="D95" s="20" t="s">
        <v>30</v>
      </c>
      <c r="E95" s="29">
        <v>8.3000000000000007</v>
      </c>
      <c r="F95" s="30">
        <v>245</v>
      </c>
      <c r="G95" s="13"/>
      <c r="H95" s="13"/>
      <c r="I95" s="13">
        <v>1925.49</v>
      </c>
      <c r="J95" s="13"/>
      <c r="K95" s="13"/>
      <c r="L95" s="13"/>
      <c r="M95" s="13"/>
      <c r="N95" s="13"/>
      <c r="O95" s="13"/>
      <c r="P95" s="13">
        <f>SUM(G95:O95)</f>
        <v>1925.49</v>
      </c>
    </row>
    <row r="96" spans="1:16" hidden="1" x14ac:dyDescent="0.2">
      <c r="A96" s="19" t="s">
        <v>44</v>
      </c>
      <c r="B96" s="40">
        <v>43476</v>
      </c>
      <c r="C96" s="40">
        <v>43496</v>
      </c>
      <c r="D96" s="20" t="s">
        <v>30</v>
      </c>
      <c r="E96" s="29">
        <v>14.5</v>
      </c>
      <c r="F96" s="30">
        <v>175</v>
      </c>
      <c r="G96" s="13"/>
      <c r="H96" s="13"/>
      <c r="I96" s="13">
        <v>2416.96</v>
      </c>
      <c r="J96" s="13"/>
      <c r="K96" s="13"/>
      <c r="L96" s="13"/>
      <c r="M96" s="13"/>
      <c r="N96" s="13"/>
      <c r="O96" s="13"/>
      <c r="P96" s="13">
        <f>SUM(G96:O96)</f>
        <v>2416.96</v>
      </c>
    </row>
    <row r="97" spans="1:16" hidden="1" x14ac:dyDescent="0.2">
      <c r="A97" s="19" t="s">
        <v>43</v>
      </c>
      <c r="B97" s="40">
        <v>43483</v>
      </c>
      <c r="C97" s="40">
        <v>43487</v>
      </c>
      <c r="D97" s="20" t="s">
        <v>29</v>
      </c>
      <c r="E97" s="29">
        <v>1</v>
      </c>
      <c r="F97" s="30">
        <v>260</v>
      </c>
      <c r="G97" s="13"/>
      <c r="H97" s="13"/>
      <c r="I97" s="13"/>
      <c r="J97" s="13">
        <f>E97*F97</f>
        <v>260</v>
      </c>
      <c r="K97" s="13"/>
      <c r="L97" s="13"/>
      <c r="M97" s="13"/>
      <c r="N97" s="13"/>
      <c r="O97" s="13"/>
      <c r="P97" s="13">
        <f>SUM(G97:O97)</f>
        <v>260</v>
      </c>
    </row>
    <row r="98" spans="1:16" hidden="1" x14ac:dyDescent="0.2">
      <c r="A98" s="19" t="s">
        <v>43</v>
      </c>
      <c r="B98" s="40">
        <v>43483</v>
      </c>
      <c r="C98" s="40">
        <v>43487</v>
      </c>
      <c r="D98" s="20" t="s">
        <v>29</v>
      </c>
      <c r="E98" s="29">
        <v>0.5</v>
      </c>
      <c r="F98" s="30">
        <v>170</v>
      </c>
      <c r="G98" s="13"/>
      <c r="H98" s="13"/>
      <c r="I98" s="13"/>
      <c r="J98" s="13">
        <f>E98*F98</f>
        <v>85</v>
      </c>
      <c r="K98" s="13"/>
      <c r="L98" s="13"/>
      <c r="M98" s="13"/>
      <c r="N98" s="13"/>
      <c r="O98" s="13"/>
      <c r="P98" s="13">
        <f>SUM(G98:O98)</f>
        <v>85</v>
      </c>
    </row>
    <row r="99" spans="1:16" hidden="1" x14ac:dyDescent="0.2">
      <c r="A99" s="19" t="s">
        <v>43</v>
      </c>
      <c r="B99" s="40">
        <v>43483</v>
      </c>
      <c r="C99" s="40">
        <v>43487</v>
      </c>
      <c r="D99" s="20" t="s">
        <v>29</v>
      </c>
      <c r="E99" s="29">
        <v>0.5</v>
      </c>
      <c r="F99" s="30">
        <v>110</v>
      </c>
      <c r="G99" s="13"/>
      <c r="H99" s="13"/>
      <c r="I99" s="13"/>
      <c r="J99" s="13">
        <f>E99*F99</f>
        <v>55</v>
      </c>
      <c r="K99" s="13"/>
      <c r="L99" s="13"/>
      <c r="M99" s="13"/>
      <c r="N99" s="13"/>
      <c r="O99" s="13"/>
      <c r="P99" s="13">
        <f>SUM(G99:O99)</f>
        <v>55</v>
      </c>
    </row>
    <row r="100" spans="1:16" hidden="1" x14ac:dyDescent="0.2">
      <c r="A100" s="19"/>
      <c r="B100" s="40"/>
      <c r="C100" s="40"/>
      <c r="G100" s="14"/>
      <c r="H100" s="14"/>
      <c r="I100" s="14"/>
      <c r="J100" s="14"/>
      <c r="K100" s="14"/>
      <c r="L100" s="14"/>
      <c r="M100" s="14"/>
      <c r="N100" s="14"/>
      <c r="O100" s="17"/>
      <c r="P100" s="17"/>
    </row>
    <row r="101" spans="1:16" hidden="1" x14ac:dyDescent="0.2">
      <c r="A101" s="16"/>
      <c r="B101" s="24"/>
      <c r="C101" s="24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1:16" hidden="1" x14ac:dyDescent="0.2">
      <c r="A102" s="12" t="str">
        <f>"Total "&amp;A94</f>
        <v>Total January 2019</v>
      </c>
      <c r="B102" s="25"/>
      <c r="C102" s="25"/>
      <c r="G102" s="14">
        <f t="shared" ref="G102:P102" si="20">SUM(G95:G100)</f>
        <v>0</v>
      </c>
      <c r="H102" s="14">
        <f t="shared" si="20"/>
        <v>0</v>
      </c>
      <c r="I102" s="14">
        <f t="shared" si="20"/>
        <v>4342.45</v>
      </c>
      <c r="J102" s="14">
        <f t="shared" si="20"/>
        <v>400</v>
      </c>
      <c r="K102" s="14">
        <f t="shared" si="20"/>
        <v>0</v>
      </c>
      <c r="L102" s="14">
        <f t="shared" si="20"/>
        <v>0</v>
      </c>
      <c r="M102" s="14">
        <f t="shared" si="20"/>
        <v>0</v>
      </c>
      <c r="N102" s="14">
        <f t="shared" si="20"/>
        <v>0</v>
      </c>
      <c r="O102" s="14">
        <f t="shared" si="20"/>
        <v>0</v>
      </c>
      <c r="P102" s="14">
        <f t="shared" si="20"/>
        <v>4742.45</v>
      </c>
    </row>
    <row r="103" spans="1:16" ht="13.5" hidden="1" thickBot="1" x14ac:dyDescent="0.25">
      <c r="A103" s="1" t="s">
        <v>13</v>
      </c>
      <c r="B103" s="26"/>
      <c r="C103" s="26"/>
      <c r="G103" s="15" t="e">
        <f t="shared" ref="G103:P103" si="21">G92+G102</f>
        <v>#REF!</v>
      </c>
      <c r="H103" s="15" t="e">
        <f t="shared" si="21"/>
        <v>#REF!</v>
      </c>
      <c r="I103" s="15" t="e">
        <f t="shared" si="21"/>
        <v>#REF!</v>
      </c>
      <c r="J103" s="15" t="e">
        <f t="shared" si="21"/>
        <v>#REF!</v>
      </c>
      <c r="K103" s="15" t="e">
        <f t="shared" si="21"/>
        <v>#REF!</v>
      </c>
      <c r="L103" s="15" t="e">
        <f t="shared" si="21"/>
        <v>#REF!</v>
      </c>
      <c r="M103" s="15" t="e">
        <f t="shared" si="21"/>
        <v>#REF!</v>
      </c>
      <c r="N103" s="15" t="e">
        <f t="shared" si="21"/>
        <v>#REF!</v>
      </c>
      <c r="O103" s="15" t="e">
        <f t="shared" si="21"/>
        <v>#REF!</v>
      </c>
      <c r="P103" s="15" t="e">
        <f t="shared" si="21"/>
        <v>#REF!</v>
      </c>
    </row>
    <row r="104" spans="1:16" ht="13.5" hidden="1" thickTop="1" x14ac:dyDescent="0.2"/>
    <row r="108" spans="1:16" x14ac:dyDescent="0.2">
      <c r="G108" s="13"/>
    </row>
    <row r="109" spans="1:16" x14ac:dyDescent="0.2">
      <c r="G109" s="13"/>
    </row>
  </sheetData>
  <mergeCells count="1">
    <mergeCell ref="J5:L5"/>
  </mergeCells>
  <phoneticPr fontId="0" type="noConversion"/>
  <printOptions horizontalCentered="1"/>
  <pageMargins left="0.1" right="0.1" top="0.75" bottom="0" header="0.75" footer="0.25"/>
  <pageSetup scale="56" fitToHeight="0" orientation="landscape" r:id="rId1"/>
  <headerFooter>
    <oddHeader xml:space="preserve">&amp;R&amp;"Times New Roman,Bold"&amp;11Case No. 2019-00271
STAFF-DR-01-014 1st SUPP Attachment 1
Page &amp;P of &amp;N
</oddHeader>
  </headerFooter>
  <rowBreaks count="1" manualBreakCount="1">
    <brk id="5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LAWLER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C4B2E8-D9E8-4CE6-8EE7-8BA860CFD5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874309-57BF-416A-81B9-420713DC545B}">
  <ds:schemaRefs>
    <ds:schemaRef ds:uri="a1b08b4f-a83f-4c03-90bd-2a79b6ed54d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fb86b3f3-0c45-4486-810b-39aa0a1cbbd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9381566-7FD8-4B09-AE36-2629914F7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Rate Case Exp. Analysis</vt:lpstr>
      <vt:lpstr>'Rate Case Exp. Analysis'!Print_Titles</vt:lpstr>
    </vt:vector>
  </TitlesOfParts>
  <Company>Cinergy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STAFF-DR-01-059 Attachment A</dc:title>
  <dc:creator>t10555</dc:creator>
  <cp:lastModifiedBy>Minna Sunderman</cp:lastModifiedBy>
  <cp:lastPrinted>2019-11-08T16:57:34Z</cp:lastPrinted>
  <dcterms:created xsi:type="dcterms:W3CDTF">2002-05-09T15:21:11Z</dcterms:created>
  <dcterms:modified xsi:type="dcterms:W3CDTF">2019-11-08T16:57:37Z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