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STAFF 1st Set Data Request/"/>
    </mc:Choice>
  </mc:AlternateContent>
  <bookViews>
    <workbookView xWindow="0" yWindow="0" windowWidth="28800" windowHeight="12792"/>
  </bookViews>
  <sheets>
    <sheet name="Reconnection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 s="1"/>
  <c r="B13" i="1"/>
  <c r="D15" i="1"/>
  <c r="B23" i="1"/>
  <c r="B38" i="1"/>
  <c r="D39" i="1"/>
  <c r="D42" i="1" s="1"/>
  <c r="D41" i="1"/>
  <c r="B50" i="1"/>
  <c r="B52" i="1" s="1"/>
  <c r="D44" i="1" l="1"/>
  <c r="D45" i="1"/>
  <c r="D46" i="1" s="1"/>
  <c r="D9" i="1"/>
  <c r="B53" i="1"/>
  <c r="B55" i="1" s="1"/>
  <c r="D57" i="1" s="1"/>
  <c r="D59" i="1" l="1"/>
  <c r="D13" i="1"/>
  <c r="D17" i="1"/>
  <c r="D22" i="1" l="1"/>
  <c r="D19" i="1"/>
  <c r="D25" i="1" s="1"/>
  <c r="D21" i="1"/>
  <c r="D28" i="1" l="1"/>
  <c r="D29" i="1"/>
  <c r="D30" i="1"/>
  <c r="D31" i="1"/>
  <c r="D32" i="1"/>
</calcChain>
</file>

<file path=xl/sharedStrings.xml><?xml version="1.0" encoding="utf-8"?>
<sst xmlns="http://schemas.openxmlformats.org/spreadsheetml/2006/main" count="52" uniqueCount="44">
  <si>
    <t>Total Cost per Call</t>
  </si>
  <si>
    <t>Calls per day handled</t>
  </si>
  <si>
    <t>Average Handling Time for DNP</t>
  </si>
  <si>
    <t>Seconds per day handling calls</t>
  </si>
  <si>
    <t>Seconds per hour</t>
  </si>
  <si>
    <t>Hours per day handling calls</t>
  </si>
  <si>
    <t>Base Shrinkage</t>
  </si>
  <si>
    <t>DEMW Base Occupancy</t>
  </si>
  <si>
    <t>Paid hours per day</t>
  </si>
  <si>
    <t>Total Cost per Day (8 hours)</t>
  </si>
  <si>
    <t>Total Cost per Hour</t>
  </si>
  <si>
    <t>Supervision, Team Leads, Training</t>
  </si>
  <si>
    <t>Subtotal</t>
  </si>
  <si>
    <t>Loadings</t>
  </si>
  <si>
    <t>Incentives</t>
  </si>
  <si>
    <t>Base Labor</t>
  </si>
  <si>
    <t>Remote Reconnection</t>
  </si>
  <si>
    <t>Collection Charge (Field Visit)</t>
  </si>
  <si>
    <t>Two person crew</t>
  </si>
  <si>
    <t>Pole Reconnection After Hours</t>
  </si>
  <si>
    <t>Non-Remote After Hours</t>
  </si>
  <si>
    <t>Single person crew</t>
  </si>
  <si>
    <t>Pole Reconnection</t>
  </si>
  <si>
    <t>Non-Remote Electric Reconnection</t>
  </si>
  <si>
    <t>Propose</t>
  </si>
  <si>
    <t>Cost</t>
  </si>
  <si>
    <t>Approximate Hours</t>
  </si>
  <si>
    <t>Total Cost Per Hour</t>
  </si>
  <si>
    <t>Load on Loaded Labor</t>
  </si>
  <si>
    <t>Setup</t>
  </si>
  <si>
    <t>Engineering</t>
  </si>
  <si>
    <t>Site Supervision</t>
  </si>
  <si>
    <t>Indirects</t>
  </si>
  <si>
    <t>Loaded Labor w/ Fleet</t>
  </si>
  <si>
    <t>Loads on Base - direct labor</t>
  </si>
  <si>
    <t>Fleet</t>
  </si>
  <si>
    <t>Loads on Base plus Unprod plus Incentive</t>
  </si>
  <si>
    <t>Payroll Tax</t>
  </si>
  <si>
    <t>Fringes</t>
  </si>
  <si>
    <t>Loads on Base plus Unprod</t>
  </si>
  <si>
    <t>Unproductive</t>
  </si>
  <si>
    <t>Non Remote Reconnection</t>
  </si>
  <si>
    <t>Calculation of Reconnection Fees</t>
  </si>
  <si>
    <t>Duke Energy Kentucky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</si>
</sst>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164" fontId="2" fillId="0" borderId="0" xfId="0" applyNumberFormat="1" applyFont="1"/>
    <xf numFmtId="165" fontId="0" fillId="0" borderId="0" xfId="1" applyNumberFormat="1" applyFont="1"/>
    <xf numFmtId="2" fontId="0" fillId="0" borderId="0" xfId="0" applyNumberFormat="1"/>
    <xf numFmtId="2" fontId="0" fillId="0" borderId="1" xfId="0" applyNumberFormat="1" applyBorder="1"/>
    <xf numFmtId="10" fontId="0" fillId="0" borderId="0" xfId="0" applyNumberFormat="1"/>
    <xf numFmtId="164" fontId="0" fillId="0" borderId="0" xfId="0" applyNumberFormat="1"/>
    <xf numFmtId="10" fontId="0" fillId="0" borderId="0" xfId="2" applyNumberFormat="1" applyFont="1"/>
    <xf numFmtId="0" fontId="0" fillId="0" borderId="0" xfId="0" quotePrefix="1" applyAlignment="1">
      <alignment horizontal="left"/>
    </xf>
    <xf numFmtId="164" fontId="0" fillId="0" borderId="1" xfId="0" applyNumberFormat="1" applyBorder="1"/>
    <xf numFmtId="0" fontId="2" fillId="0" borderId="2" xfId="0" applyFont="1" applyBorder="1" applyAlignment="1">
      <alignment horizontal="centerContinuous"/>
    </xf>
    <xf numFmtId="43" fontId="0" fillId="0" borderId="0" xfId="1" applyNumberFormat="1" applyFont="1"/>
    <xf numFmtId="164" fontId="0" fillId="0" borderId="0" xfId="0" applyNumberFormat="1" applyFill="1"/>
    <xf numFmtId="0" fontId="0" fillId="0" borderId="0" xfId="0" applyFill="1"/>
    <xf numFmtId="43" fontId="0" fillId="0" borderId="0" xfId="1" applyNumberFormat="1" applyFont="1" applyFill="1"/>
    <xf numFmtId="0" fontId="3" fillId="0" borderId="0" xfId="0" applyFont="1" applyAlignment="1">
      <alignment horizontal="right"/>
    </xf>
    <xf numFmtId="166" fontId="0" fillId="0" borderId="0" xfId="0" applyNumberFormat="1"/>
    <xf numFmtId="166" fontId="0" fillId="0" borderId="0" xfId="2" applyNumberFormat="1" applyFont="1"/>
    <xf numFmtId="166" fontId="3" fillId="0" borderId="0" xfId="2" applyNumberFormat="1" applyFont="1"/>
    <xf numFmtId="164" fontId="3" fillId="0" borderId="0" xfId="0" applyNumberFormat="1" applyFont="1"/>
    <xf numFmtId="0" fontId="3" fillId="0" borderId="0" xfId="0" applyFont="1"/>
    <xf numFmtId="0" fontId="2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abSelected="1" view="pageLayout" zoomScaleNormal="100" workbookViewId="0">
      <selection activeCell="I26" sqref="I26"/>
    </sheetView>
  </sheetViews>
  <sheetFormatPr defaultRowHeight="14.4" x14ac:dyDescent="0.3"/>
  <cols>
    <col min="1" max="1" width="32.5546875" customWidth="1"/>
    <col min="2" max="2" width="17.88671875" customWidth="1"/>
    <col min="3" max="3" width="2.6640625" customWidth="1"/>
    <col min="4" max="4" width="12.88671875" customWidth="1"/>
  </cols>
  <sheetData>
    <row r="1" spans="1:9" x14ac:dyDescent="0.3">
      <c r="A1" s="21" t="s">
        <v>43</v>
      </c>
    </row>
    <row r="2" spans="1:9" x14ac:dyDescent="0.3">
      <c r="A2" s="21" t="s">
        <v>42</v>
      </c>
    </row>
    <row r="4" spans="1:9" x14ac:dyDescent="0.3">
      <c r="A4" s="10" t="s">
        <v>41</v>
      </c>
      <c r="B4" s="10"/>
      <c r="C4" s="10"/>
      <c r="D4" s="10"/>
      <c r="E4" s="10"/>
      <c r="F4" s="10"/>
      <c r="G4" s="10"/>
      <c r="H4" s="10"/>
      <c r="I4" s="10"/>
    </row>
    <row r="5" spans="1:9" x14ac:dyDescent="0.3">
      <c r="A5" t="s">
        <v>15</v>
      </c>
      <c r="D5" s="6">
        <v>36.86</v>
      </c>
    </row>
    <row r="7" spans="1:9" x14ac:dyDescent="0.3">
      <c r="A7" t="s">
        <v>40</v>
      </c>
      <c r="B7" s="17">
        <v>0.3</v>
      </c>
      <c r="D7" s="6">
        <f>ROUND($D$5*B7,2)</f>
        <v>11.06</v>
      </c>
      <c r="F7" t="s">
        <v>34</v>
      </c>
    </row>
    <row r="8" spans="1:9" x14ac:dyDescent="0.3">
      <c r="A8" t="s">
        <v>14</v>
      </c>
      <c r="B8" s="18">
        <v>0.03</v>
      </c>
      <c r="C8" s="20"/>
      <c r="D8" s="19">
        <f>ROUND((D5+D7)*B8,2)</f>
        <v>1.44</v>
      </c>
      <c r="F8" t="s">
        <v>39</v>
      </c>
    </row>
    <row r="9" spans="1:9" x14ac:dyDescent="0.3">
      <c r="A9" t="s">
        <v>12</v>
      </c>
      <c r="D9" s="6">
        <f>D7+D8</f>
        <v>12.5</v>
      </c>
    </row>
    <row r="11" spans="1:9" x14ac:dyDescent="0.3">
      <c r="A11" t="s">
        <v>38</v>
      </c>
      <c r="B11" s="17">
        <v>0.2697</v>
      </c>
      <c r="D11" s="6"/>
    </row>
    <row r="12" spans="1:9" x14ac:dyDescent="0.3">
      <c r="A12" t="s">
        <v>37</v>
      </c>
      <c r="B12" s="18">
        <v>7.6499999999999999E-2</v>
      </c>
      <c r="D12" s="6"/>
    </row>
    <row r="13" spans="1:9" x14ac:dyDescent="0.3">
      <c r="A13" t="s">
        <v>12</v>
      </c>
      <c r="B13" s="16">
        <f>SUM(B11:B12)</f>
        <v>0.34620000000000001</v>
      </c>
      <c r="D13" s="6">
        <f>ROUND((D5+D9)*B13,2)</f>
        <v>17.09</v>
      </c>
      <c r="F13" t="s">
        <v>36</v>
      </c>
    </row>
    <row r="14" spans="1:9" x14ac:dyDescent="0.3">
      <c r="D14" s="6"/>
    </row>
    <row r="15" spans="1:9" x14ac:dyDescent="0.3">
      <c r="A15" t="s">
        <v>35</v>
      </c>
      <c r="B15" s="17">
        <v>0.27869715077834556</v>
      </c>
      <c r="D15" s="6">
        <f>ROUND(B15*D5,2)</f>
        <v>10.27</v>
      </c>
      <c r="F15" t="s">
        <v>34</v>
      </c>
    </row>
    <row r="17" spans="1:9" x14ac:dyDescent="0.3">
      <c r="A17" t="s">
        <v>33</v>
      </c>
      <c r="D17" s="6">
        <f>D5+D9+D13+D15</f>
        <v>76.72</v>
      </c>
    </row>
    <row r="19" spans="1:9" x14ac:dyDescent="0.3">
      <c r="A19" t="s">
        <v>32</v>
      </c>
      <c r="B19" s="17">
        <v>0.4</v>
      </c>
      <c r="D19" s="6">
        <f>D17*B19</f>
        <v>30.688000000000002</v>
      </c>
      <c r="F19" t="s">
        <v>28</v>
      </c>
    </row>
    <row r="20" spans="1:9" x14ac:dyDescent="0.3">
      <c r="A20" t="s">
        <v>31</v>
      </c>
    </row>
    <row r="21" spans="1:9" x14ac:dyDescent="0.3">
      <c r="A21" t="s">
        <v>30</v>
      </c>
      <c r="B21" s="17">
        <v>0.20899999999999999</v>
      </c>
      <c r="D21" s="6">
        <f>ROUND(B21*D17,2)</f>
        <v>16.03</v>
      </c>
      <c r="F21" t="s">
        <v>28</v>
      </c>
    </row>
    <row r="22" spans="1:9" x14ac:dyDescent="0.3">
      <c r="A22" t="s">
        <v>29</v>
      </c>
      <c r="B22" s="17">
        <v>0</v>
      </c>
      <c r="D22" s="6">
        <f>ROUND(B22*D17,2)</f>
        <v>0</v>
      </c>
      <c r="F22" t="s">
        <v>28</v>
      </c>
    </row>
    <row r="23" spans="1:9" x14ac:dyDescent="0.3">
      <c r="B23" s="16">
        <f>SUM(B19:B22)</f>
        <v>0.60899999999999999</v>
      </c>
    </row>
    <row r="25" spans="1:9" x14ac:dyDescent="0.3">
      <c r="A25" t="s">
        <v>27</v>
      </c>
      <c r="D25" s="6">
        <f>D17+D19+D21+D22</f>
        <v>123.438</v>
      </c>
    </row>
    <row r="26" spans="1:9" x14ac:dyDescent="0.3">
      <c r="A26" s="13"/>
      <c r="B26" s="13"/>
      <c r="C26" s="13"/>
      <c r="D26" s="13"/>
      <c r="E26" s="13"/>
      <c r="F26" s="13"/>
      <c r="G26" s="13"/>
      <c r="H26" s="13"/>
      <c r="I26" s="13"/>
    </row>
    <row r="27" spans="1:9" x14ac:dyDescent="0.3">
      <c r="B27" s="15" t="s">
        <v>26</v>
      </c>
      <c r="D27" t="s">
        <v>25</v>
      </c>
      <c r="H27" t="s">
        <v>24</v>
      </c>
    </row>
    <row r="28" spans="1:9" x14ac:dyDescent="0.3">
      <c r="A28" s="8" t="s">
        <v>23</v>
      </c>
      <c r="B28" s="14">
        <v>0.5</v>
      </c>
      <c r="C28" s="13"/>
      <c r="D28" s="12">
        <f>$D$25*B28</f>
        <v>61.719000000000001</v>
      </c>
      <c r="E28" s="13"/>
      <c r="F28" s="13"/>
      <c r="G28" s="13"/>
      <c r="H28" s="12">
        <v>60</v>
      </c>
    </row>
    <row r="29" spans="1:9" x14ac:dyDescent="0.3">
      <c r="A29" t="s">
        <v>22</v>
      </c>
      <c r="B29" s="14">
        <v>1.1000000000000001</v>
      </c>
      <c r="C29" s="13"/>
      <c r="D29" s="12">
        <f>$D$25*B29</f>
        <v>135.7818</v>
      </c>
      <c r="E29" s="13"/>
      <c r="F29" s="13" t="s">
        <v>21</v>
      </c>
      <c r="G29" s="13"/>
      <c r="H29" s="12">
        <v>125</v>
      </c>
    </row>
    <row r="30" spans="1:9" x14ac:dyDescent="0.3">
      <c r="A30" t="s">
        <v>20</v>
      </c>
      <c r="B30" s="14">
        <v>0.85</v>
      </c>
      <c r="C30" s="13"/>
      <c r="D30" s="12">
        <f>$D$25*B30</f>
        <v>104.92229999999999</v>
      </c>
      <c r="E30" s="13"/>
      <c r="F30" s="13"/>
      <c r="G30" s="13"/>
      <c r="H30" s="12">
        <v>100</v>
      </c>
    </row>
    <row r="31" spans="1:9" x14ac:dyDescent="0.3">
      <c r="A31" t="s">
        <v>19</v>
      </c>
      <c r="B31" s="14">
        <v>1.7</v>
      </c>
      <c r="C31" s="13"/>
      <c r="D31" s="12">
        <f>$D$25*B31</f>
        <v>209.84459999999999</v>
      </c>
      <c r="E31" s="13"/>
      <c r="F31" s="13" t="s">
        <v>18</v>
      </c>
      <c r="G31" s="13"/>
      <c r="H31" s="12">
        <v>165</v>
      </c>
    </row>
    <row r="32" spans="1:9" x14ac:dyDescent="0.3">
      <c r="A32" t="s">
        <v>17</v>
      </c>
      <c r="B32" s="14">
        <v>0.5</v>
      </c>
      <c r="C32" s="13"/>
      <c r="D32" s="12">
        <f>$D$25*B32</f>
        <v>61.719000000000001</v>
      </c>
      <c r="E32" s="13"/>
      <c r="F32" s="13"/>
      <c r="G32" s="13"/>
      <c r="H32" s="12">
        <v>60</v>
      </c>
    </row>
    <row r="33" spans="1:9" x14ac:dyDescent="0.3">
      <c r="B33" s="11"/>
    </row>
    <row r="35" spans="1:9" x14ac:dyDescent="0.3">
      <c r="A35" s="10" t="s">
        <v>16</v>
      </c>
      <c r="B35" s="10"/>
      <c r="C35" s="10"/>
      <c r="D35" s="10"/>
      <c r="E35" s="10"/>
      <c r="F35" s="10"/>
      <c r="G35" s="10"/>
      <c r="H35" s="10"/>
      <c r="I35" s="10"/>
    </row>
    <row r="36" spans="1:9" x14ac:dyDescent="0.3">
      <c r="A36" t="s">
        <v>15</v>
      </c>
      <c r="D36" s="6">
        <v>16.82</v>
      </c>
    </row>
    <row r="38" spans="1:9" x14ac:dyDescent="0.3">
      <c r="A38" t="s">
        <v>14</v>
      </c>
      <c r="B38" s="7">
        <f>+D38/D36</f>
        <v>4.0023781212841857E-2</v>
      </c>
      <c r="D38" s="6">
        <v>0.67320000000000002</v>
      </c>
    </row>
    <row r="39" spans="1:9" x14ac:dyDescent="0.3">
      <c r="A39" t="s">
        <v>12</v>
      </c>
      <c r="D39" s="9">
        <f>+D36+D38</f>
        <v>17.493200000000002</v>
      </c>
    </row>
    <row r="41" spans="1:9" x14ac:dyDescent="0.3">
      <c r="A41" t="s">
        <v>13</v>
      </c>
      <c r="B41" s="7">
        <v>0.41249999999999998</v>
      </c>
      <c r="D41" s="6">
        <f>ROUND(+D39*B41,2)</f>
        <v>7.22</v>
      </c>
    </row>
    <row r="42" spans="1:9" x14ac:dyDescent="0.3">
      <c r="A42" t="s">
        <v>12</v>
      </c>
      <c r="D42" s="9">
        <f>+D39+D41</f>
        <v>24.713200000000001</v>
      </c>
    </row>
    <row r="44" spans="1:9" x14ac:dyDescent="0.3">
      <c r="A44" t="s">
        <v>11</v>
      </c>
      <c r="B44" s="7">
        <v>0.22</v>
      </c>
      <c r="D44" s="3">
        <f>ROUND(D42*B44,2)</f>
        <v>5.44</v>
      </c>
    </row>
    <row r="45" spans="1:9" x14ac:dyDescent="0.3">
      <c r="A45" t="s">
        <v>10</v>
      </c>
      <c r="D45" s="9">
        <f>+D42+D44</f>
        <v>30.153200000000002</v>
      </c>
    </row>
    <row r="46" spans="1:9" x14ac:dyDescent="0.3">
      <c r="A46" t="s">
        <v>9</v>
      </c>
      <c r="D46">
        <f>ROUND(+D45*8,2)</f>
        <v>241.23</v>
      </c>
    </row>
    <row r="48" spans="1:9" x14ac:dyDescent="0.3">
      <c r="A48" s="8" t="s">
        <v>8</v>
      </c>
      <c r="B48">
        <v>8</v>
      </c>
    </row>
    <row r="49" spans="1:4" x14ac:dyDescent="0.3">
      <c r="A49" t="s">
        <v>7</v>
      </c>
      <c r="B49" s="7">
        <v>0.90669999999999995</v>
      </c>
      <c r="D49" s="6"/>
    </row>
    <row r="50" spans="1:4" x14ac:dyDescent="0.3">
      <c r="B50" s="4">
        <f>ROUND(+B48*B49,2)</f>
        <v>7.25</v>
      </c>
    </row>
    <row r="51" spans="1:4" x14ac:dyDescent="0.3">
      <c r="A51" t="s">
        <v>6</v>
      </c>
      <c r="B51" s="5">
        <v>0.35339999999999999</v>
      </c>
    </row>
    <row r="52" spans="1:4" x14ac:dyDescent="0.3">
      <c r="B52" s="4">
        <f>ROUND(+B50*B51,2)</f>
        <v>2.56</v>
      </c>
    </row>
    <row r="53" spans="1:4" x14ac:dyDescent="0.3">
      <c r="A53" t="s">
        <v>5</v>
      </c>
      <c r="B53" s="3">
        <f>+B50-B52</f>
        <v>4.6899999999999995</v>
      </c>
    </row>
    <row r="54" spans="1:4" x14ac:dyDescent="0.3">
      <c r="A54" t="s">
        <v>4</v>
      </c>
      <c r="B54" s="2">
        <v>3600</v>
      </c>
    </row>
    <row r="55" spans="1:4" x14ac:dyDescent="0.3">
      <c r="A55" t="s">
        <v>3</v>
      </c>
      <c r="B55" s="2">
        <f>+B53*B54</f>
        <v>16884</v>
      </c>
    </row>
    <row r="56" spans="1:4" x14ac:dyDescent="0.3">
      <c r="A56" t="s">
        <v>2</v>
      </c>
      <c r="B56">
        <v>403</v>
      </c>
    </row>
    <row r="57" spans="1:4" x14ac:dyDescent="0.3">
      <c r="A57" t="s">
        <v>1</v>
      </c>
      <c r="D57">
        <f>TRUNC(+B55/B56,0)</f>
        <v>41</v>
      </c>
    </row>
    <row r="59" spans="1:4" x14ac:dyDescent="0.3">
      <c r="A59" t="s">
        <v>0</v>
      </c>
      <c r="D59" s="1">
        <f>ROUND(+D46/D57,2)</f>
        <v>5.88</v>
      </c>
    </row>
  </sheetData>
  <pageMargins left="0.7" right="0.7" top="0.75" bottom="0.75" header="0.3" footer="0.3"/>
  <pageSetup scale="80" orientation="portrait" r:id="rId1"/>
  <headerFooter>
    <oddHeader>&amp;R&amp;"Times New Roman,Bold"&amp;10KyPSC Case No. 2019-00271
STAFF-DR-01-054 Attachment - JLK5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017124-338E-4810-8193-28A17B20BDE9}">
  <ds:schemaRefs>
    <ds:schemaRef ds:uri="http://purl.org/dc/elements/1.1/"/>
    <ds:schemaRef ds:uri="http://schemas.microsoft.com/office/2006/metadata/properties"/>
    <ds:schemaRef ds:uri="a1b08b4f-a83f-4c03-90bd-2a79b6ed54d4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fb86b3f3-0c45-4486-810b-39aa0a1cbbd7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EBBCA65-767B-4975-8C19-7C427FD6F5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E0F274-7D29-4F4F-84F7-7B9FC804BE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Reconnection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Kern, Jeff L</dc:creator>
  <cp:lastModifiedBy>Frisch, Adele M</cp:lastModifiedBy>
  <cp:lastPrinted>2019-09-18T17:10:27Z</cp:lastPrinted>
  <dcterms:created xsi:type="dcterms:W3CDTF">2019-09-04T17:57:53Z</dcterms:created>
  <dcterms:modified xsi:type="dcterms:W3CDTF">2019-09-18T17:10:28Z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0x01010009E323CE4F42204A9B662899E3EA5D1A</vt:lpwstr>
  </property>
</Properties>
</file>