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0" yWindow="0" windowWidth="28800" windowHeight="12210"/>
  </bookViews>
  <sheets>
    <sheet name="Jan_17" sheetId="12" r:id="rId1"/>
    <sheet name="Feb_17" sheetId="1" r:id="rId2"/>
    <sheet name="Mar_17" sheetId="2" r:id="rId3"/>
    <sheet name="Apr_17" sheetId="3" r:id="rId4"/>
    <sheet name="May_17" sheetId="4" r:id="rId5"/>
    <sheet name="Jun_17" sheetId="5" r:id="rId6"/>
    <sheet name="Jul_17" sheetId="6" r:id="rId7"/>
    <sheet name="Aug_17" sheetId="7" r:id="rId8"/>
    <sheet name="Sep_17" sheetId="8" r:id="rId9"/>
    <sheet name="Oct_17" sheetId="9" r:id="rId10"/>
    <sheet name="Nov_17" sheetId="10" r:id="rId11"/>
    <sheet name="Dec_17" sheetId="11" r:id="rId12"/>
  </sheets>
  <externalReferences>
    <externalReference r:id="rId13"/>
  </externalReferences>
  <definedNames>
    <definedName name="cap_page">#REF!</definedName>
    <definedName name="cbr_ratios">#REF!</definedName>
    <definedName name="check">#REF!</definedName>
    <definedName name="composition">#REF!</definedName>
    <definedName name="cp_jun_jun">#REF!</definedName>
    <definedName name="curmonth">#REF!</definedName>
    <definedName name="EssSamplingValue">100</definedName>
    <definedName name="facilities">#REF!</definedName>
    <definedName name="import">#REF!</definedName>
    <definedName name="importarea">#REF!</definedName>
    <definedName name="importprint">#REF!</definedName>
    <definedName name="input">#REF!</definedName>
    <definedName name="Interim_macro">#REF!</definedName>
    <definedName name="interimprint">#REF!</definedName>
    <definedName name="openPeriod">[1]Selections!$J$2</definedName>
    <definedName name="page1.8check">#REF!</definedName>
    <definedName name="page1.8print">#REF!</definedName>
    <definedName name="page1.9check">#REF!</definedName>
    <definedName name="page1.9print">#REF!</definedName>
    <definedName name="preferred">#REF!</definedName>
    <definedName name="print">#REF!</definedName>
    <definedName name="q_data_cap">#REF!</definedName>
    <definedName name="qreport">#REF!</definedName>
    <definedName name="RATIOS">#REF!</definedName>
    <definedName name="RFSelection">[1]Selections!$I$2</definedName>
    <definedName name="SegSelection">[1]Selections!$B$2</definedName>
    <definedName name="StDebt_print">#REF!</definedName>
    <definedName name="YEARCUR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2" l="1"/>
  <c r="D25" i="12" s="1"/>
  <c r="H19" i="12"/>
  <c r="H28" i="12" s="1"/>
  <c r="J19" i="12" l="1"/>
  <c r="H25" i="12"/>
  <c r="J25" i="12" s="1"/>
  <c r="D22" i="12"/>
  <c r="H22" i="12"/>
  <c r="B31" i="11"/>
  <c r="D25" i="11" s="1"/>
  <c r="H19" i="11"/>
  <c r="J22" i="12" l="1"/>
  <c r="D28" i="12"/>
  <c r="J28" i="12" s="1"/>
  <c r="J19" i="11"/>
  <c r="H22" i="11"/>
  <c r="H25" i="11"/>
  <c r="J25" i="11" s="1"/>
  <c r="H28" i="11"/>
  <c r="D22" i="11"/>
  <c r="J33" i="12" l="1"/>
  <c r="L33" i="12" s="1"/>
  <c r="L22" i="12" s="1"/>
  <c r="N22" i="12" s="1"/>
  <c r="N28" i="12" s="1"/>
  <c r="J22" i="11"/>
  <c r="D28" i="11"/>
  <c r="J28" i="11" s="1"/>
  <c r="L28" i="12" l="1"/>
  <c r="J33" i="11"/>
  <c r="L33" i="11" s="1"/>
  <c r="L22" i="11" s="1"/>
  <c r="N22" i="11" s="1"/>
  <c r="N28" i="11" s="1"/>
  <c r="L28" i="11" l="1"/>
  <c r="B31" i="10" l="1"/>
  <c r="D25" i="10" s="1"/>
  <c r="H19" i="10"/>
  <c r="H22" i="10" l="1"/>
  <c r="H25" i="10"/>
  <c r="H28" i="10"/>
  <c r="J19" i="10"/>
  <c r="J25" i="10"/>
  <c r="D22" i="10"/>
  <c r="H19" i="9"/>
  <c r="H28" i="9" s="1"/>
  <c r="D28" i="10" l="1"/>
  <c r="J28" i="10" s="1"/>
  <c r="J22" i="10"/>
  <c r="J19" i="9"/>
  <c r="H25" i="9"/>
  <c r="B31" i="9"/>
  <c r="D25" i="9" s="1"/>
  <c r="H22" i="9"/>
  <c r="J33" i="10" l="1"/>
  <c r="L33" i="10" s="1"/>
  <c r="L22" i="10" s="1"/>
  <c r="N22" i="10" s="1"/>
  <c r="N28" i="10" s="1"/>
  <c r="J25" i="9"/>
  <c r="D22" i="9"/>
  <c r="L28" i="10" l="1"/>
  <c r="J22" i="9"/>
  <c r="D28" i="9"/>
  <c r="J28" i="9" s="1"/>
  <c r="J33" i="9" l="1"/>
  <c r="L33" i="9" s="1"/>
  <c r="L22" i="9" s="1"/>
  <c r="N22" i="9" s="1"/>
  <c r="N28" i="9" s="1"/>
  <c r="L28" i="9" l="1"/>
  <c r="D25" i="8" l="1"/>
  <c r="D22" i="8"/>
  <c r="D28" i="8" s="1"/>
  <c r="H19" i="8"/>
  <c r="H28" i="8" s="1"/>
  <c r="J28" i="8" l="1"/>
  <c r="H25" i="8"/>
  <c r="J25" i="8" s="1"/>
  <c r="H22" i="8"/>
  <c r="J22" i="8" s="1"/>
  <c r="J19" i="8"/>
  <c r="B31" i="7"/>
  <c r="D25" i="7" s="1"/>
  <c r="H19" i="7"/>
  <c r="H22" i="7" s="1"/>
  <c r="J33" i="8" l="1"/>
  <c r="L33" i="8" s="1"/>
  <c r="L22" i="8" s="1"/>
  <c r="J19" i="7"/>
  <c r="H28" i="7"/>
  <c r="H25" i="7"/>
  <c r="J25" i="7" s="1"/>
  <c r="D22" i="7"/>
  <c r="L28" i="8" l="1"/>
  <c r="N22" i="8"/>
  <c r="N28" i="8" s="1"/>
  <c r="J22" i="7"/>
  <c r="D28" i="7"/>
  <c r="J28" i="7" s="1"/>
  <c r="J33" i="7" l="1"/>
  <c r="L33" i="7" s="1"/>
  <c r="L22" i="7" s="1"/>
  <c r="N22" i="7" s="1"/>
  <c r="N28" i="7" s="1"/>
  <c r="L28" i="7" l="1"/>
  <c r="B31" i="6" l="1"/>
  <c r="D25" i="6" s="1"/>
  <c r="H19" i="6"/>
  <c r="H22" i="6" l="1"/>
  <c r="H25" i="6"/>
  <c r="H28" i="6"/>
  <c r="J19" i="6"/>
  <c r="J25" i="6"/>
  <c r="D22" i="6"/>
  <c r="B31" i="5"/>
  <c r="D25" i="5" s="1"/>
  <c r="H19" i="5"/>
  <c r="H22" i="5" s="1"/>
  <c r="J22" i="6" l="1"/>
  <c r="D28" i="6"/>
  <c r="J28" i="6" s="1"/>
  <c r="J19" i="5"/>
  <c r="H28" i="5"/>
  <c r="H25" i="5"/>
  <c r="J25" i="5" s="1"/>
  <c r="D22" i="5"/>
  <c r="J33" i="6" l="1"/>
  <c r="L33" i="6" s="1"/>
  <c r="L22" i="6" s="1"/>
  <c r="N22" i="6" s="1"/>
  <c r="N28" i="6" s="1"/>
  <c r="J22" i="5"/>
  <c r="D28" i="5"/>
  <c r="J28" i="5" s="1"/>
  <c r="L28" i="6" l="1"/>
  <c r="J33" i="5"/>
  <c r="L33" i="5" s="1"/>
  <c r="L22" i="5" s="1"/>
  <c r="N22" i="5" s="1"/>
  <c r="N28" i="5" s="1"/>
  <c r="L28" i="5" l="1"/>
  <c r="B31" i="4" l="1"/>
  <c r="D25" i="4" s="1"/>
  <c r="H19" i="4"/>
  <c r="H22" i="4" s="1"/>
  <c r="J19" i="4" l="1"/>
  <c r="D22" i="4"/>
  <c r="H25" i="4"/>
  <c r="J25" i="4" s="1"/>
  <c r="H28" i="4"/>
  <c r="J22" i="4" l="1"/>
  <c r="D28" i="4"/>
  <c r="J28" i="4" s="1"/>
  <c r="J33" i="4" l="1"/>
  <c r="L33" i="4" s="1"/>
  <c r="L22" i="4" s="1"/>
  <c r="N22" i="4" s="1"/>
  <c r="N28" i="4" s="1"/>
  <c r="L28" i="4" l="1"/>
  <c r="B31" i="3" l="1"/>
  <c r="D25" i="3" s="1"/>
  <c r="H19" i="3"/>
  <c r="H22" i="3" l="1"/>
  <c r="H28" i="3"/>
  <c r="H25" i="3"/>
  <c r="J19" i="3"/>
  <c r="J25" i="3"/>
  <c r="D22" i="3"/>
  <c r="J22" i="3" l="1"/>
  <c r="D28" i="3"/>
  <c r="J28" i="3" s="1"/>
  <c r="J33" i="3" l="1"/>
  <c r="L33" i="3" s="1"/>
  <c r="L22" i="3" s="1"/>
  <c r="N22" i="3" s="1"/>
  <c r="N28" i="3" s="1"/>
  <c r="L28" i="3" l="1"/>
  <c r="B31" i="2" l="1"/>
  <c r="D25" i="2" s="1"/>
  <c r="H19" i="2"/>
  <c r="H22" i="2" s="1"/>
  <c r="J19" i="2" l="1"/>
  <c r="H25" i="2"/>
  <c r="J25" i="2" s="1"/>
  <c r="D22" i="2"/>
  <c r="H28" i="2"/>
  <c r="J22" i="2" l="1"/>
  <c r="D28" i="2"/>
  <c r="J28" i="2" s="1"/>
  <c r="J33" i="2" l="1"/>
  <c r="L33" i="2" s="1"/>
  <c r="L22" i="2" s="1"/>
  <c r="N22" i="2" s="1"/>
  <c r="N28" i="2" s="1"/>
  <c r="L28" i="2" l="1"/>
  <c r="B31" i="1" l="1"/>
  <c r="D22" i="1" s="1"/>
  <c r="H19" i="1" l="1"/>
  <c r="J19" i="1" s="1"/>
  <c r="D25" i="1"/>
  <c r="D28" i="1" l="1"/>
  <c r="H25" i="1"/>
  <c r="J25" i="1" s="1"/>
  <c r="H22" i="1"/>
  <c r="J22" i="1" s="1"/>
  <c r="H28" i="1"/>
  <c r="J28" i="1" l="1"/>
  <c r="J33" i="1" s="1"/>
  <c r="L33" i="1" s="1"/>
  <c r="L22" i="1" l="1"/>
  <c r="N22" i="1" s="1"/>
  <c r="N28" i="1" s="1"/>
  <c r="L28" i="1" l="1"/>
</calcChain>
</file>

<file path=xl/sharedStrings.xml><?xml version="1.0" encoding="utf-8"?>
<sst xmlns="http://schemas.openxmlformats.org/spreadsheetml/2006/main" count="696" uniqueCount="63">
  <si>
    <t>DEK-Electric</t>
  </si>
  <si>
    <t>Computation of AFUDC Rate</t>
  </si>
  <si>
    <t>By Order No. 561 Method</t>
  </si>
  <si>
    <t>WEIGHTED</t>
  </si>
  <si>
    <t xml:space="preserve"> RATE TO BE USED</t>
  </si>
  <si>
    <t>COST RATES</t>
  </si>
  <si>
    <t>GROSS</t>
  </si>
  <si>
    <t>CAPITALIZATION</t>
  </si>
  <si>
    <t>COST</t>
  </si>
  <si>
    <t>FOR GROSS</t>
  </si>
  <si>
    <t>AMOUNT</t>
  </si>
  <si>
    <t>RATIO</t>
  </si>
  <si>
    <t>RATES</t>
  </si>
  <si>
    <t>S/W</t>
  </si>
  <si>
    <t>AFUDC RATE</t>
  </si>
  <si>
    <t>%</t>
  </si>
  <si>
    <t>(1)</t>
  </si>
  <si>
    <t>(2)</t>
  </si>
  <si>
    <t>(3)</t>
  </si>
  <si>
    <t xml:space="preserve">            </t>
  </si>
  <si>
    <t>(4)</t>
  </si>
  <si>
    <t>(5)</t>
  </si>
  <si>
    <t>Short-Term Debt(S)</t>
  </si>
  <si>
    <t>From (1)</t>
  </si>
  <si>
    <t>x</t>
  </si>
  <si>
    <t>=</t>
  </si>
  <si>
    <t xml:space="preserve"> </t>
  </si>
  <si>
    <t>Long-Term Debt</t>
  </si>
  <si>
    <t>From C-1</t>
  </si>
  <si>
    <t>Preferred Stock</t>
  </si>
  <si>
    <t xml:space="preserve">Common Equity </t>
  </si>
  <si>
    <t>From C-3</t>
  </si>
  <si>
    <t xml:space="preserve">Total </t>
  </si>
  <si>
    <t xml:space="preserve">   Capitalization</t>
  </si>
  <si>
    <t xml:space="preserve">AFUDC Rates </t>
  </si>
  <si>
    <t>CWIP (W)</t>
  </si>
  <si>
    <t>From C-2</t>
  </si>
  <si>
    <t>For the Month of February 2017</t>
  </si>
  <si>
    <t>For the Month of May 2017</t>
  </si>
  <si>
    <t>For the Month of April 2017</t>
  </si>
  <si>
    <t>For the Month of March 2017</t>
  </si>
  <si>
    <t>For the Month of June 2017</t>
  </si>
  <si>
    <t>For the Month of July 2017</t>
  </si>
  <si>
    <t>For the Month of August 2017</t>
  </si>
  <si>
    <t>For the Month of September 2017</t>
  </si>
  <si>
    <t>For the Month of October 2017</t>
  </si>
  <si>
    <t>For the Month of November 2017</t>
  </si>
  <si>
    <t>For the Month of December 2017</t>
  </si>
  <si>
    <t>For the Month of January 2017</t>
  </si>
  <si>
    <t>Page 1 of 12</t>
  </si>
  <si>
    <t>KyPSC Case No. 2019-00271</t>
  </si>
  <si>
    <t>Page 2 of 12</t>
  </si>
  <si>
    <t>Page 3 of 12</t>
  </si>
  <si>
    <t>Page 4 of 12</t>
  </si>
  <si>
    <t>Page 5 of 12</t>
  </si>
  <si>
    <t>Page 6 of 12</t>
  </si>
  <si>
    <t>Page 7 of 12</t>
  </si>
  <si>
    <t>Page 8 of 12</t>
  </si>
  <si>
    <t>Page 9 of 12</t>
  </si>
  <si>
    <t>Page 10 of 12</t>
  </si>
  <si>
    <t>Page 11 of 12</t>
  </si>
  <si>
    <t>Page 12 of 12</t>
  </si>
  <si>
    <t>STAFF-DR-01-029 Attachment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</si>
</sst>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000%"/>
    <numFmt numFmtId="166" formatCode="0.000"/>
    <numFmt numFmtId="167" formatCode="0.00000"/>
    <numFmt numFmtId="168" formatCode="0.00_)"/>
    <numFmt numFmtId="169" formatCode="#,##0_ ;[Red]\(#,##0\)\ "/>
    <numFmt numFmtId="170" formatCode="0.000_)"/>
    <numFmt numFmtId="171" formatCode="#."/>
    <numFmt numFmtId="172" formatCode="mmmm\ yyyy"/>
    <numFmt numFmtId="173" formatCode="_ [$€-2]\ * #,##0.00_ ;_ [$€-2]\ * \-#,##0.00_ ;_ [$€-2]\ * &quot;-&quot;??_ "/>
    <numFmt numFmtId="174" formatCode="_-* #,##0.00_-;\-* #,##0.00_-;_-* &quot;-&quot;??_-;_-@_-"/>
    <numFmt numFmtId="175" formatCode="_-&quot;$&quot;* #,##0.00_-;\-&quot;$&quot;* #,##0.00_-;_-&quot;$&quot;* &quot;-&quot;??_-;_-@_-"/>
    <numFmt numFmtId="176" formatCode="_-#,##0&quot; years&quot;"/>
  </numFmts>
  <fonts count="21" x14ac:knownFonts="1">
    <font>
      <sz val="11"/>
      <color theme="1"/>
      <name val="Calibri"/>
      <family val="2"/>
      <scheme val="minor"/>
    </font>
    <font>
      <sz val="10"/>
      <color indexed="24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24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18"/>
      <name val="Times New Roman"/>
      <family val="1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Tms Rmn"/>
      <family val="1"/>
    </font>
    <font>
      <sz val="1"/>
      <color indexed="16"/>
      <name val="Courier"/>
      <family val="3"/>
    </font>
    <font>
      <b/>
      <sz val="14"/>
      <name val="Times New Roman"/>
      <family val="1"/>
    </font>
    <font>
      <sz val="10"/>
      <name val="Calibri"/>
      <family val="1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39">
    <xf numFmtId="0" fontId="0" fillId="0" borderId="0"/>
    <xf numFmtId="4" fontId="1" fillId="0" borderId="0" applyFont="0" applyFill="0" applyBorder="0" applyAlignment="0" applyProtection="0"/>
    <xf numFmtId="0" fontId="1" fillId="0" borderId="0"/>
    <xf numFmtId="0" fontId="6" fillId="0" borderId="0"/>
    <xf numFmtId="43" fontId="3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7" fontId="7" fillId="0" borderId="0"/>
    <xf numFmtId="168" fontId="8" fillId="0" borderId="0"/>
    <xf numFmtId="0" fontId="6" fillId="0" borderId="0"/>
    <xf numFmtId="0" fontId="3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169" fontId="10" fillId="0" borderId="5"/>
    <xf numFmtId="0" fontId="11" fillId="0" borderId="6">
      <alignment horizontal="center"/>
    </xf>
    <xf numFmtId="3" fontId="9" fillId="0" borderId="0" applyFont="0" applyFill="0" applyBorder="0" applyAlignment="0" applyProtection="0"/>
    <xf numFmtId="0" fontId="9" fillId="2" borderId="0" applyNumberFormat="0" applyFon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0" fontId="5" fillId="0" borderId="0"/>
    <xf numFmtId="0" fontId="14" fillId="0" borderId="0">
      <alignment vertical="top"/>
    </xf>
    <xf numFmtId="43" fontId="14" fillId="0" borderId="0" applyFont="0" applyFill="0" applyBorder="0" applyAlignment="0" applyProtection="0">
      <alignment vertical="top"/>
    </xf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170" fontId="1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17" fillId="0" borderId="0">
      <protection locked="0"/>
    </xf>
    <xf numFmtId="44" fontId="14" fillId="0" borderId="0" applyFont="0" applyFill="0" applyBorder="0" applyAlignment="0" applyProtection="0">
      <alignment vertical="top"/>
    </xf>
    <xf numFmtId="171" fontId="17" fillId="0" borderId="0">
      <protection locked="0"/>
    </xf>
    <xf numFmtId="171" fontId="17" fillId="0" borderId="0">
      <protection locked="0"/>
    </xf>
    <xf numFmtId="172" fontId="12" fillId="0" borderId="0">
      <alignment horizontal="left"/>
    </xf>
    <xf numFmtId="173" fontId="3" fillId="0" borderId="0" applyFont="0" applyFill="0" applyBorder="0" applyAlignment="0" applyProtection="0"/>
    <xf numFmtId="171" fontId="17" fillId="0" borderId="0">
      <protection locked="0"/>
    </xf>
    <xf numFmtId="0" fontId="18" fillId="0" borderId="0">
      <alignment horizontal="centerContinuous"/>
    </xf>
    <xf numFmtId="171" fontId="17" fillId="0" borderId="0">
      <protection locked="0"/>
    </xf>
    <xf numFmtId="171" fontId="17" fillId="0" borderId="0">
      <protection locked="0"/>
    </xf>
    <xf numFmtId="171" fontId="17" fillId="0" borderId="0">
      <protection locked="0"/>
    </xf>
    <xf numFmtId="171" fontId="17" fillId="0" borderId="0">
      <protection locked="0"/>
    </xf>
    <xf numFmtId="17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>
      <alignment horizontal="left"/>
    </xf>
    <xf numFmtId="171" fontId="17" fillId="0" borderId="3">
      <protection locked="0"/>
    </xf>
    <xf numFmtId="171" fontId="17" fillId="0" borderId="3">
      <protection locked="0"/>
    </xf>
    <xf numFmtId="176" fontId="15" fillId="0" borderId="0" applyFill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>
      <alignment vertical="top"/>
    </xf>
    <xf numFmtId="44" fontId="14" fillId="0" borderId="0" applyFont="0" applyFill="0" applyBorder="0" applyAlignment="0" applyProtection="0">
      <alignment vertical="top"/>
    </xf>
    <xf numFmtId="0" fontId="5" fillId="0" borderId="0"/>
    <xf numFmtId="0" fontId="5" fillId="0" borderId="0"/>
    <xf numFmtId="0" fontId="1" fillId="0" borderId="0"/>
    <xf numFmtId="9" fontId="14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2" fontId="2" fillId="0" borderId="0" xfId="2" applyNumberFormat="1" applyFont="1"/>
    <xf numFmtId="2" fontId="3" fillId="0" borderId="0" xfId="2" applyNumberFormat="1" applyFont="1"/>
    <xf numFmtId="10" fontId="3" fillId="0" borderId="0" xfId="2" applyNumberFormat="1" applyFont="1"/>
    <xf numFmtId="164" fontId="3" fillId="0" borderId="0" xfId="2" applyNumberFormat="1" applyFont="1"/>
    <xf numFmtId="2" fontId="3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2" fontId="3" fillId="0" borderId="2" xfId="2" applyNumberFormat="1" applyFont="1" applyBorder="1" applyAlignment="1">
      <alignment horizontal="center"/>
    </xf>
    <xf numFmtId="2" fontId="3" fillId="0" borderId="2" xfId="2" applyNumberFormat="1" applyFont="1" applyBorder="1"/>
    <xf numFmtId="165" fontId="3" fillId="0" borderId="0" xfId="2" applyNumberFormat="1" applyFont="1"/>
    <xf numFmtId="2" fontId="4" fillId="0" borderId="0" xfId="2" applyNumberFormat="1" applyFont="1"/>
    <xf numFmtId="3" fontId="3" fillId="0" borderId="0" xfId="1" applyNumberFormat="1" applyFont="1" applyProtection="1">
      <protection locked="0"/>
    </xf>
    <xf numFmtId="166" fontId="3" fillId="0" borderId="0" xfId="2" applyNumberFormat="1" applyFont="1" applyProtection="1">
      <protection locked="0"/>
    </xf>
    <xf numFmtId="167" fontId="3" fillId="0" borderId="0" xfId="2" applyNumberFormat="1" applyFont="1"/>
    <xf numFmtId="3" fontId="3" fillId="0" borderId="0" xfId="1" applyNumberFormat="1" applyFont="1"/>
    <xf numFmtId="166" fontId="3" fillId="0" borderId="0" xfId="2" applyNumberFormat="1" applyFont="1"/>
    <xf numFmtId="3" fontId="3" fillId="0" borderId="2" xfId="1" applyNumberFormat="1" applyFont="1" applyBorder="1"/>
    <xf numFmtId="10" fontId="3" fillId="0" borderId="2" xfId="2" applyNumberFormat="1" applyFont="1" applyBorder="1"/>
    <xf numFmtId="167" fontId="3" fillId="0" borderId="2" xfId="2" applyNumberFormat="1" applyFont="1" applyBorder="1"/>
    <xf numFmtId="3" fontId="3" fillId="0" borderId="3" xfId="1" applyNumberFormat="1" applyFont="1" applyBorder="1"/>
    <xf numFmtId="2" fontId="3" fillId="0" borderId="3" xfId="2" applyNumberFormat="1" applyFont="1" applyBorder="1"/>
    <xf numFmtId="0" fontId="3" fillId="0" borderId="0" xfId="2" applyNumberFormat="1" applyFont="1"/>
    <xf numFmtId="3" fontId="3" fillId="0" borderId="4" xfId="1" applyNumberFormat="1" applyFont="1" applyBorder="1"/>
    <xf numFmtId="164" fontId="3" fillId="0" borderId="3" xfId="2" applyNumberFormat="1" applyFont="1" applyBorder="1"/>
    <xf numFmtId="2" fontId="3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center"/>
    </xf>
    <xf numFmtId="0" fontId="6" fillId="0" borderId="0" xfId="12"/>
    <xf numFmtId="3" fontId="3" fillId="0" borderId="4" xfId="1" applyNumberFormat="1" applyFont="1" applyBorder="1"/>
    <xf numFmtId="3" fontId="3" fillId="0" borderId="0" xfId="1" applyNumberFormat="1" applyFont="1"/>
    <xf numFmtId="3" fontId="3" fillId="0" borderId="3" xfId="1" applyNumberFormat="1" applyFont="1" applyBorder="1"/>
    <xf numFmtId="3" fontId="3" fillId="0" borderId="2" xfId="1" applyNumberFormat="1" applyFont="1" applyBorder="1"/>
    <xf numFmtId="3" fontId="3" fillId="0" borderId="0" xfId="1" applyNumberFormat="1" applyFont="1" applyProtection="1">
      <protection locked="0"/>
    </xf>
    <xf numFmtId="2" fontId="3" fillId="0" borderId="0" xfId="2" applyNumberFormat="1" applyFont="1"/>
    <xf numFmtId="10" fontId="3" fillId="0" borderId="0" xfId="2" applyNumberFormat="1" applyFont="1"/>
    <xf numFmtId="167" fontId="3" fillId="0" borderId="0" xfId="2" applyNumberFormat="1" applyFont="1"/>
    <xf numFmtId="164" fontId="3" fillId="0" borderId="3" xfId="2" applyNumberFormat="1" applyFont="1" applyBorder="1"/>
    <xf numFmtId="0" fontId="3" fillId="0" borderId="0" xfId="2" applyNumberFormat="1" applyFont="1"/>
    <xf numFmtId="164" fontId="3" fillId="0" borderId="0" xfId="2" applyNumberFormat="1" applyFont="1"/>
    <xf numFmtId="2" fontId="3" fillId="0" borderId="3" xfId="2" applyNumberFormat="1" applyFont="1" applyBorder="1"/>
    <xf numFmtId="2" fontId="3" fillId="0" borderId="2" xfId="2" applyNumberFormat="1" applyFont="1" applyBorder="1"/>
    <xf numFmtId="167" fontId="3" fillId="0" borderId="2" xfId="2" applyNumberFormat="1" applyFont="1" applyBorder="1"/>
    <xf numFmtId="10" fontId="3" fillId="0" borderId="2" xfId="2" applyNumberFormat="1" applyFont="1" applyBorder="1"/>
    <xf numFmtId="165" fontId="3" fillId="0" borderId="0" xfId="2" applyNumberFormat="1" applyFont="1"/>
    <xf numFmtId="2" fontId="3" fillId="0" borderId="2" xfId="2" applyNumberFormat="1" applyFont="1" applyBorder="1" applyAlignment="1">
      <alignment horizontal="center"/>
    </xf>
    <xf numFmtId="2" fontId="3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6" fontId="3" fillId="0" borderId="0" xfId="2" applyNumberFormat="1" applyFont="1" applyProtection="1">
      <protection locked="0"/>
    </xf>
    <xf numFmtId="166" fontId="3" fillId="0" borderId="0" xfId="2" applyNumberFormat="1" applyFont="1"/>
    <xf numFmtId="2" fontId="4" fillId="0" borderId="0" xfId="2" applyNumberFormat="1" applyFont="1"/>
    <xf numFmtId="2" fontId="3" fillId="0" borderId="0" xfId="2" applyNumberFormat="1" applyFont="1" applyAlignment="1">
      <alignment horizontal="center"/>
    </xf>
    <xf numFmtId="0" fontId="20" fillId="0" borderId="0" xfId="0" applyFont="1" applyAlignment="1">
      <alignment horizontal="right" vertical="center"/>
    </xf>
    <xf numFmtId="2" fontId="3" fillId="0" borderId="1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center"/>
    </xf>
  </cellXfs>
  <cellStyles count="739">
    <cellStyle name="Comma" xfId="1" builtinId="3"/>
    <cellStyle name="Comma  - Style1" xfId="153"/>
    <cellStyle name="Comma  - Style2" xfId="154"/>
    <cellStyle name="Comma  - Style3" xfId="155"/>
    <cellStyle name="Comma  - Style4" xfId="156"/>
    <cellStyle name="Comma  - Style5" xfId="157"/>
    <cellStyle name="Comma  - Style6" xfId="158"/>
    <cellStyle name="Comma  - Style7" xfId="159"/>
    <cellStyle name="Comma  - Style8" xfId="160"/>
    <cellStyle name="Comma 2" xfId="4"/>
    <cellStyle name="Comma 2 2" xfId="161"/>
    <cellStyle name="Comma 2 3" xfId="162"/>
    <cellStyle name="Comma 2 4" xfId="163"/>
    <cellStyle name="Comma 3" xfId="5"/>
    <cellStyle name="Comma 3 2" xfId="149"/>
    <cellStyle name="Comma 4" xfId="63"/>
    <cellStyle name="Comma 4 2" xfId="122"/>
    <cellStyle name="Comma 4 2 2" xfId="289"/>
    <cellStyle name="Comma 4 2 2 2" xfId="434"/>
    <cellStyle name="Comma 4 2 3" xfId="405"/>
    <cellStyle name="Comma 4 2 3 2" xfId="435"/>
    <cellStyle name="Comma 4 2 4" xfId="433"/>
    <cellStyle name="Comma 4 3" xfId="197"/>
    <cellStyle name="Comma 4 4" xfId="240"/>
    <cellStyle name="Comma 4 4 2" xfId="436"/>
    <cellStyle name="Comma 4 5" xfId="356"/>
    <cellStyle name="Comma 4 5 2" xfId="437"/>
    <cellStyle name="Comma 4 6" xfId="432"/>
    <cellStyle name="Comma 5" xfId="200"/>
    <cellStyle name="Comma 6" xfId="202"/>
    <cellStyle name="Comma 7" xfId="204"/>
    <cellStyle name="Comma 8" xfId="205"/>
    <cellStyle name="Comma 9" xfId="152"/>
    <cellStyle name="Comma 9 2" xfId="309"/>
    <cellStyle name="Comma0" xfId="6"/>
    <cellStyle name="Comma0 2" xfId="164"/>
    <cellStyle name="Currency 2" xfId="196"/>
    <cellStyle name="Currency 3" xfId="165"/>
    <cellStyle name="Currency 3 2" xfId="310"/>
    <cellStyle name="Currency0" xfId="7"/>
    <cellStyle name="Currency0 2" xfId="166"/>
    <cellStyle name="Date" xfId="8"/>
    <cellStyle name="Date 2" xfId="167"/>
    <cellStyle name="DateHeading" xfId="168"/>
    <cellStyle name="Euro" xfId="169"/>
    <cellStyle name="Fixed" xfId="9"/>
    <cellStyle name="Fixed 2" xfId="170"/>
    <cellStyle name="Heading" xfId="171"/>
    <cellStyle name="Heading 1 2" xfId="172"/>
    <cellStyle name="Heading 1 3" xfId="173"/>
    <cellStyle name="Heading 2 2" xfId="174"/>
    <cellStyle name="Heading 2 3" xfId="175"/>
    <cellStyle name="Millares_prectav00" xfId="176"/>
    <cellStyle name="Moneda [0]_prehcc00" xfId="177"/>
    <cellStyle name="Moneda_prectav00" xfId="178"/>
    <cellStyle name="no dec" xfId="10"/>
    <cellStyle name="Normal" xfId="0" builtinId="0"/>
    <cellStyle name="Normal - Style1" xfId="11"/>
    <cellStyle name="Normal 10" xfId="43"/>
    <cellStyle name="Normal 10 2" xfId="81"/>
    <cellStyle name="Normal 10 3" xfId="82"/>
    <cellStyle name="Normal 10 4" xfId="65"/>
    <cellStyle name="Normal 10 5" xfId="102"/>
    <cellStyle name="Normal 10 5 2" xfId="269"/>
    <cellStyle name="Normal 10 5 2 2" xfId="440"/>
    <cellStyle name="Normal 10 5 3" xfId="385"/>
    <cellStyle name="Normal 10 5 3 2" xfId="441"/>
    <cellStyle name="Normal 10 5 4" xfId="439"/>
    <cellStyle name="Normal 10 6" xfId="195"/>
    <cellStyle name="Normal 10 7" xfId="220"/>
    <cellStyle name="Normal 10 7 2" xfId="442"/>
    <cellStyle name="Normal 10 8" xfId="336"/>
    <cellStyle name="Normal 10 8 2" xfId="443"/>
    <cellStyle name="Normal 10 9" xfId="438"/>
    <cellStyle name="Normal 11" xfId="56"/>
    <cellStyle name="Normal 11 2" xfId="80"/>
    <cellStyle name="Normal 11 3" xfId="115"/>
    <cellStyle name="Normal 11 3 2" xfId="282"/>
    <cellStyle name="Normal 11 3 2 2" xfId="446"/>
    <cellStyle name="Normal 11 3 3" xfId="398"/>
    <cellStyle name="Normal 11 3 3 2" xfId="447"/>
    <cellStyle name="Normal 11 3 4" xfId="445"/>
    <cellStyle name="Normal 11 4" xfId="198"/>
    <cellStyle name="Normal 11 5" xfId="233"/>
    <cellStyle name="Normal 11 5 2" xfId="448"/>
    <cellStyle name="Normal 11 6" xfId="349"/>
    <cellStyle name="Normal 11 6 2" xfId="449"/>
    <cellStyle name="Normal 11 7" xfId="444"/>
    <cellStyle name="Normal 12" xfId="57"/>
    <cellStyle name="Normal 12 2" xfId="116"/>
    <cellStyle name="Normal 12 2 2" xfId="283"/>
    <cellStyle name="Normal 12 2 2 2" xfId="452"/>
    <cellStyle name="Normal 12 2 3" xfId="399"/>
    <cellStyle name="Normal 12 2 3 2" xfId="453"/>
    <cellStyle name="Normal 12 2 4" xfId="451"/>
    <cellStyle name="Normal 12 3" xfId="199"/>
    <cellStyle name="Normal 12 4" xfId="234"/>
    <cellStyle name="Normal 12 4 2" xfId="454"/>
    <cellStyle name="Normal 12 5" xfId="350"/>
    <cellStyle name="Normal 12 5 2" xfId="455"/>
    <cellStyle name="Normal 12 6" xfId="450"/>
    <cellStyle name="Normal 13" xfId="58"/>
    <cellStyle name="Normal 13 2" xfId="117"/>
    <cellStyle name="Normal 13 2 2" xfId="284"/>
    <cellStyle name="Normal 13 2 2 2" xfId="458"/>
    <cellStyle name="Normal 13 2 3" xfId="400"/>
    <cellStyle name="Normal 13 2 3 2" xfId="459"/>
    <cellStyle name="Normal 13 2 4" xfId="457"/>
    <cellStyle name="Normal 13 3" xfId="201"/>
    <cellStyle name="Normal 13 4" xfId="235"/>
    <cellStyle name="Normal 13 4 2" xfId="460"/>
    <cellStyle name="Normal 13 5" xfId="351"/>
    <cellStyle name="Normal 13 5 2" xfId="461"/>
    <cellStyle name="Normal 13 6" xfId="456"/>
    <cellStyle name="Normal 14" xfId="59"/>
    <cellStyle name="Normal 14 2" xfId="118"/>
    <cellStyle name="Normal 14 2 2" xfId="285"/>
    <cellStyle name="Normal 14 2 2 2" xfId="464"/>
    <cellStyle name="Normal 14 2 3" xfId="401"/>
    <cellStyle name="Normal 14 2 3 2" xfId="465"/>
    <cellStyle name="Normal 14 2 4" xfId="463"/>
    <cellStyle name="Normal 14 3" xfId="203"/>
    <cellStyle name="Normal 14 4" xfId="236"/>
    <cellStyle name="Normal 14 4 2" xfId="466"/>
    <cellStyle name="Normal 14 5" xfId="352"/>
    <cellStyle name="Normal 14 5 2" xfId="467"/>
    <cellStyle name="Normal 14 6" xfId="462"/>
    <cellStyle name="Normal 15" xfId="60"/>
    <cellStyle name="Normal 15 2" xfId="119"/>
    <cellStyle name="Normal 15 2 2" xfId="286"/>
    <cellStyle name="Normal 15 2 2 2" xfId="470"/>
    <cellStyle name="Normal 15 2 3" xfId="402"/>
    <cellStyle name="Normal 15 2 3 2" xfId="471"/>
    <cellStyle name="Normal 15 2 4" xfId="469"/>
    <cellStyle name="Normal 15 3" xfId="237"/>
    <cellStyle name="Normal 15 3 2" xfId="472"/>
    <cellStyle name="Normal 15 4" xfId="353"/>
    <cellStyle name="Normal 15 4 2" xfId="473"/>
    <cellStyle name="Normal 15 5" xfId="468"/>
    <cellStyle name="Normal 16" xfId="61"/>
    <cellStyle name="Normal 16 2" xfId="120"/>
    <cellStyle name="Normal 16 2 2" xfId="287"/>
    <cellStyle name="Normal 16 2 2 2" xfId="476"/>
    <cellStyle name="Normal 16 2 3" xfId="403"/>
    <cellStyle name="Normal 16 2 3 2" xfId="477"/>
    <cellStyle name="Normal 16 2 4" xfId="475"/>
    <cellStyle name="Normal 16 3" xfId="238"/>
    <cellStyle name="Normal 16 3 2" xfId="478"/>
    <cellStyle name="Normal 16 4" xfId="354"/>
    <cellStyle name="Normal 16 4 2" xfId="479"/>
    <cellStyle name="Normal 16 5" xfId="474"/>
    <cellStyle name="Normal 17" xfId="62"/>
    <cellStyle name="Normal 17 2" xfId="121"/>
    <cellStyle name="Normal 17 2 2" xfId="288"/>
    <cellStyle name="Normal 17 2 2 2" xfId="482"/>
    <cellStyle name="Normal 17 2 3" xfId="404"/>
    <cellStyle name="Normal 17 2 3 2" xfId="483"/>
    <cellStyle name="Normal 17 2 4" xfId="481"/>
    <cellStyle name="Normal 17 3" xfId="239"/>
    <cellStyle name="Normal 17 3 2" xfId="484"/>
    <cellStyle name="Normal 17 4" xfId="355"/>
    <cellStyle name="Normal 17 4 2" xfId="485"/>
    <cellStyle name="Normal 17 5" xfId="480"/>
    <cellStyle name="Normal 18" xfId="69"/>
    <cellStyle name="Normal 18 2" xfId="127"/>
    <cellStyle name="Normal 18 2 2" xfId="294"/>
    <cellStyle name="Normal 18 2 2 2" xfId="488"/>
    <cellStyle name="Normal 18 2 3" xfId="410"/>
    <cellStyle name="Normal 18 2 3 2" xfId="489"/>
    <cellStyle name="Normal 18 2 4" xfId="487"/>
    <cellStyle name="Normal 18 3" xfId="245"/>
    <cellStyle name="Normal 18 3 2" xfId="490"/>
    <cellStyle name="Normal 18 4" xfId="361"/>
    <cellStyle name="Normal 18 4 2" xfId="491"/>
    <cellStyle name="Normal 18 5" xfId="486"/>
    <cellStyle name="Normal 19" xfId="83"/>
    <cellStyle name="Normal 19 2" xfId="137"/>
    <cellStyle name="Normal 19 2 2" xfId="304"/>
    <cellStyle name="Normal 19 2 2 2" xfId="494"/>
    <cellStyle name="Normal 19 2 3" xfId="420"/>
    <cellStyle name="Normal 19 2 3 2" xfId="495"/>
    <cellStyle name="Normal 19 2 4" xfId="493"/>
    <cellStyle name="Normal 19 3" xfId="255"/>
    <cellStyle name="Normal 19 3 2" xfId="496"/>
    <cellStyle name="Normal 19 4" xfId="371"/>
    <cellStyle name="Normal 19 4 2" xfId="497"/>
    <cellStyle name="Normal 19 5" xfId="492"/>
    <cellStyle name="Normal 2" xfId="2"/>
    <cellStyle name="Normal 2 2" xfId="13"/>
    <cellStyle name="Normal 2 3" xfId="179"/>
    <cellStyle name="Normal 2 4" xfId="180"/>
    <cellStyle name="Normal 20" xfId="84"/>
    <cellStyle name="Normal 20 2" xfId="138"/>
    <cellStyle name="Normal 20 2 2" xfId="305"/>
    <cellStyle name="Normal 20 2 2 2" xfId="500"/>
    <cellStyle name="Normal 20 2 3" xfId="421"/>
    <cellStyle name="Normal 20 2 3 2" xfId="501"/>
    <cellStyle name="Normal 20 2 4" xfId="499"/>
    <cellStyle name="Normal 20 3" xfId="256"/>
    <cellStyle name="Normal 20 3 2" xfId="502"/>
    <cellStyle name="Normal 20 4" xfId="372"/>
    <cellStyle name="Normal 20 4 2" xfId="503"/>
    <cellStyle name="Normal 20 5" xfId="498"/>
    <cellStyle name="Normal 21" xfId="85"/>
    <cellStyle name="Normal 22" xfId="91"/>
    <cellStyle name="Normal 23" xfId="87"/>
    <cellStyle name="Normal 24" xfId="142"/>
    <cellStyle name="Normal 25" xfId="86"/>
    <cellStyle name="Normal 26" xfId="143"/>
    <cellStyle name="Normal 27" xfId="140"/>
    <cellStyle name="Normal 28" xfId="139"/>
    <cellStyle name="Normal 29" xfId="146"/>
    <cellStyle name="Normal 3" xfId="14"/>
    <cellStyle name="Normal 3 2" xfId="181"/>
    <cellStyle name="Normal 3 2 2" xfId="311"/>
    <cellStyle name="Normal 3 2 2 2" xfId="505"/>
    <cellStyle name="Normal 3 2 3" xfId="504"/>
    <cellStyle name="Normal 30" xfId="145"/>
    <cellStyle name="Normal 31" xfId="95"/>
    <cellStyle name="Normal 32" xfId="144"/>
    <cellStyle name="Normal 33" xfId="141"/>
    <cellStyle name="Normal 34" xfId="147"/>
    <cellStyle name="Normal 34 2" xfId="306"/>
    <cellStyle name="Normal 34 2 2" xfId="507"/>
    <cellStyle name="Normal 34 3" xfId="423"/>
    <cellStyle name="Normal 34 3 2" xfId="508"/>
    <cellStyle name="Normal 34 4" xfId="506"/>
    <cellStyle name="Normal 35" xfId="148"/>
    <cellStyle name="Normal 35 2" xfId="307"/>
    <cellStyle name="Normal 35 2 2" xfId="510"/>
    <cellStyle name="Normal 35 3" xfId="424"/>
    <cellStyle name="Normal 35 3 2" xfId="511"/>
    <cellStyle name="Normal 35 4" xfId="509"/>
    <cellStyle name="Normal 36" xfId="150"/>
    <cellStyle name="Normal 36 2" xfId="308"/>
    <cellStyle name="Normal 36 2 2" xfId="513"/>
    <cellStyle name="Normal 36 3" xfId="425"/>
    <cellStyle name="Normal 36 3 2" xfId="514"/>
    <cellStyle name="Normal 36 4" xfId="512"/>
    <cellStyle name="Normal 37" xfId="151"/>
    <cellStyle name="Normal 38" xfId="206"/>
    <cellStyle name="Normal 39" xfId="315"/>
    <cellStyle name="Normal 4" xfId="15"/>
    <cellStyle name="Normal 4 10" xfId="515"/>
    <cellStyle name="Normal 4 2" xfId="27"/>
    <cellStyle name="Normal 4 2 2" xfId="38"/>
    <cellStyle name="Normal 4 2 2 2" xfId="46"/>
    <cellStyle name="Normal 4 2 2 2 2" xfId="105"/>
    <cellStyle name="Normal 4 2 2 2 2 2" xfId="272"/>
    <cellStyle name="Normal 4 2 2 2 2 2 2" xfId="520"/>
    <cellStyle name="Normal 4 2 2 2 2 3" xfId="388"/>
    <cellStyle name="Normal 4 2 2 2 2 3 2" xfId="521"/>
    <cellStyle name="Normal 4 2 2 2 2 4" xfId="519"/>
    <cellStyle name="Normal 4 2 2 2 3" xfId="223"/>
    <cellStyle name="Normal 4 2 2 2 3 2" xfId="522"/>
    <cellStyle name="Normal 4 2 2 2 4" xfId="339"/>
    <cellStyle name="Normal 4 2 2 2 4 2" xfId="523"/>
    <cellStyle name="Normal 4 2 2 2 5" xfId="518"/>
    <cellStyle name="Normal 4 2 2 3" xfId="77"/>
    <cellStyle name="Normal 4 2 2 3 2" xfId="134"/>
    <cellStyle name="Normal 4 2 2 3 2 2" xfId="301"/>
    <cellStyle name="Normal 4 2 2 3 2 2 2" xfId="526"/>
    <cellStyle name="Normal 4 2 2 3 2 3" xfId="417"/>
    <cellStyle name="Normal 4 2 2 3 2 3 2" xfId="527"/>
    <cellStyle name="Normal 4 2 2 3 2 4" xfId="525"/>
    <cellStyle name="Normal 4 2 2 3 3" xfId="252"/>
    <cellStyle name="Normal 4 2 2 3 3 2" xfId="528"/>
    <cellStyle name="Normal 4 2 2 3 4" xfId="368"/>
    <cellStyle name="Normal 4 2 2 3 4 2" xfId="529"/>
    <cellStyle name="Normal 4 2 2 3 5" xfId="524"/>
    <cellStyle name="Normal 4 2 2 4" xfId="99"/>
    <cellStyle name="Normal 4 2 2 4 2" xfId="266"/>
    <cellStyle name="Normal 4 2 2 4 2 2" xfId="531"/>
    <cellStyle name="Normal 4 2 2 4 3" xfId="382"/>
    <cellStyle name="Normal 4 2 2 4 3 2" xfId="532"/>
    <cellStyle name="Normal 4 2 2 4 4" xfId="530"/>
    <cellStyle name="Normal 4 2 2 5" xfId="217"/>
    <cellStyle name="Normal 4 2 2 5 2" xfId="533"/>
    <cellStyle name="Normal 4 2 2 6" xfId="333"/>
    <cellStyle name="Normal 4 2 2 6 2" xfId="534"/>
    <cellStyle name="Normal 4 2 2 7" xfId="517"/>
    <cellStyle name="Normal 4 2 3" xfId="45"/>
    <cellStyle name="Normal 4 2 3 2" xfId="104"/>
    <cellStyle name="Normal 4 2 3 2 2" xfId="271"/>
    <cellStyle name="Normal 4 2 3 2 2 2" xfId="537"/>
    <cellStyle name="Normal 4 2 3 2 3" xfId="387"/>
    <cellStyle name="Normal 4 2 3 2 3 2" xfId="538"/>
    <cellStyle name="Normal 4 2 3 2 4" xfId="536"/>
    <cellStyle name="Normal 4 2 3 3" xfId="222"/>
    <cellStyle name="Normal 4 2 3 3 2" xfId="539"/>
    <cellStyle name="Normal 4 2 3 4" xfId="338"/>
    <cellStyle name="Normal 4 2 3 4 2" xfId="540"/>
    <cellStyle name="Normal 4 2 3 5" xfId="535"/>
    <cellStyle name="Normal 4 2 4" xfId="70"/>
    <cellStyle name="Normal 4 2 4 2" xfId="128"/>
    <cellStyle name="Normal 4 2 4 2 2" xfId="295"/>
    <cellStyle name="Normal 4 2 4 2 2 2" xfId="543"/>
    <cellStyle name="Normal 4 2 4 2 3" xfId="411"/>
    <cellStyle name="Normal 4 2 4 2 3 2" xfId="544"/>
    <cellStyle name="Normal 4 2 4 2 4" xfId="542"/>
    <cellStyle name="Normal 4 2 4 3" xfId="246"/>
    <cellStyle name="Normal 4 2 4 3 2" xfId="545"/>
    <cellStyle name="Normal 4 2 4 4" xfId="362"/>
    <cellStyle name="Normal 4 2 4 4 2" xfId="546"/>
    <cellStyle name="Normal 4 2 4 5" xfId="541"/>
    <cellStyle name="Normal 4 2 5" xfId="92"/>
    <cellStyle name="Normal 4 2 5 2" xfId="260"/>
    <cellStyle name="Normal 4 2 5 2 2" xfId="548"/>
    <cellStyle name="Normal 4 2 5 3" xfId="376"/>
    <cellStyle name="Normal 4 2 5 3 2" xfId="549"/>
    <cellStyle name="Normal 4 2 5 4" xfId="547"/>
    <cellStyle name="Normal 4 2 6" xfId="211"/>
    <cellStyle name="Normal 4 2 6 2" xfId="550"/>
    <cellStyle name="Normal 4 2 7" xfId="327"/>
    <cellStyle name="Normal 4 2 7 2" xfId="551"/>
    <cellStyle name="Normal 4 2 8" xfId="516"/>
    <cellStyle name="Normal 4 3" xfId="33"/>
    <cellStyle name="Normal 4 3 2" xfId="47"/>
    <cellStyle name="Normal 4 3 2 2" xfId="106"/>
    <cellStyle name="Normal 4 3 2 2 2" xfId="273"/>
    <cellStyle name="Normal 4 3 2 2 2 2" xfId="555"/>
    <cellStyle name="Normal 4 3 2 2 3" xfId="389"/>
    <cellStyle name="Normal 4 3 2 2 3 2" xfId="556"/>
    <cellStyle name="Normal 4 3 2 2 4" xfId="554"/>
    <cellStyle name="Normal 4 3 2 3" xfId="224"/>
    <cellStyle name="Normal 4 3 2 3 2" xfId="557"/>
    <cellStyle name="Normal 4 3 2 4" xfId="340"/>
    <cellStyle name="Normal 4 3 2 4 2" xfId="558"/>
    <cellStyle name="Normal 4 3 2 5" xfId="553"/>
    <cellStyle name="Normal 4 3 3" xfId="74"/>
    <cellStyle name="Normal 4 3 3 2" xfId="131"/>
    <cellStyle name="Normal 4 3 3 2 2" xfId="298"/>
    <cellStyle name="Normal 4 3 3 2 2 2" xfId="561"/>
    <cellStyle name="Normal 4 3 3 2 3" xfId="414"/>
    <cellStyle name="Normal 4 3 3 2 3 2" xfId="562"/>
    <cellStyle name="Normal 4 3 3 2 4" xfId="560"/>
    <cellStyle name="Normal 4 3 3 3" xfId="249"/>
    <cellStyle name="Normal 4 3 3 3 2" xfId="563"/>
    <cellStyle name="Normal 4 3 3 4" xfId="365"/>
    <cellStyle name="Normal 4 3 3 4 2" xfId="564"/>
    <cellStyle name="Normal 4 3 3 5" xfId="559"/>
    <cellStyle name="Normal 4 3 4" xfId="96"/>
    <cellStyle name="Normal 4 3 4 2" xfId="263"/>
    <cellStyle name="Normal 4 3 4 2 2" xfId="566"/>
    <cellStyle name="Normal 4 3 4 3" xfId="379"/>
    <cellStyle name="Normal 4 3 4 3 2" xfId="567"/>
    <cellStyle name="Normal 4 3 4 4" xfId="565"/>
    <cellStyle name="Normal 4 3 5" xfId="214"/>
    <cellStyle name="Normal 4 3 5 2" xfId="568"/>
    <cellStyle name="Normal 4 3 6" xfId="330"/>
    <cellStyle name="Normal 4 3 6 2" xfId="569"/>
    <cellStyle name="Normal 4 3 7" xfId="552"/>
    <cellStyle name="Normal 4 4" xfId="44"/>
    <cellStyle name="Normal 4 4 2" xfId="103"/>
    <cellStyle name="Normal 4 4 2 2" xfId="270"/>
    <cellStyle name="Normal 4 4 2 2 2" xfId="572"/>
    <cellStyle name="Normal 4 4 2 3" xfId="386"/>
    <cellStyle name="Normal 4 4 2 3 2" xfId="573"/>
    <cellStyle name="Normal 4 4 2 4" xfId="571"/>
    <cellStyle name="Normal 4 4 3" xfId="221"/>
    <cellStyle name="Normal 4 4 3 2" xfId="574"/>
    <cellStyle name="Normal 4 4 4" xfId="337"/>
    <cellStyle name="Normal 4 4 4 2" xfId="575"/>
    <cellStyle name="Normal 4 4 5" xfId="570"/>
    <cellStyle name="Normal 4 5" xfId="66"/>
    <cellStyle name="Normal 4 5 2" xfId="124"/>
    <cellStyle name="Normal 4 5 2 2" xfId="291"/>
    <cellStyle name="Normal 4 5 2 2 2" xfId="578"/>
    <cellStyle name="Normal 4 5 2 3" xfId="407"/>
    <cellStyle name="Normal 4 5 2 3 2" xfId="579"/>
    <cellStyle name="Normal 4 5 2 4" xfId="577"/>
    <cellStyle name="Normal 4 5 3" xfId="242"/>
    <cellStyle name="Normal 4 5 3 2" xfId="580"/>
    <cellStyle name="Normal 4 5 4" xfId="358"/>
    <cellStyle name="Normal 4 5 4 2" xfId="581"/>
    <cellStyle name="Normal 4 5 5" xfId="576"/>
    <cellStyle name="Normal 4 6" xfId="88"/>
    <cellStyle name="Normal 4 6 2" xfId="257"/>
    <cellStyle name="Normal 4 6 2 2" xfId="583"/>
    <cellStyle name="Normal 4 6 3" xfId="373"/>
    <cellStyle name="Normal 4 6 3 2" xfId="584"/>
    <cellStyle name="Normal 4 6 4" xfId="582"/>
    <cellStyle name="Normal 4 7" xfId="182"/>
    <cellStyle name="Normal 4 7 2" xfId="312"/>
    <cellStyle name="Normal 4 7 2 2" xfId="586"/>
    <cellStyle name="Normal 4 7 3" xfId="585"/>
    <cellStyle name="Normal 4 8" xfId="207"/>
    <cellStyle name="Normal 4 8 2" xfId="587"/>
    <cellStyle name="Normal 4 9" xfId="323"/>
    <cellStyle name="Normal 4 9 2" xfId="588"/>
    <cellStyle name="Normal 40" xfId="321"/>
    <cellStyle name="Normal 41" xfId="317"/>
    <cellStyle name="Normal 42" xfId="320"/>
    <cellStyle name="Normal 43" xfId="318"/>
    <cellStyle name="Normal 44" xfId="319"/>
    <cellStyle name="Normal 45" xfId="210"/>
    <cellStyle name="Normal 46" xfId="313"/>
    <cellStyle name="Normal 47" xfId="316"/>
    <cellStyle name="Normal 48" xfId="322"/>
    <cellStyle name="Normal 49" xfId="326"/>
    <cellStyle name="Normal 5" xfId="31"/>
    <cellStyle name="Normal 5 2" xfId="183"/>
    <cellStyle name="Normal 50" xfId="422"/>
    <cellStyle name="Normal 51" xfId="428"/>
    <cellStyle name="Normal 52" xfId="429"/>
    <cellStyle name="Normal 53" xfId="426"/>
    <cellStyle name="Normal 54" xfId="430"/>
    <cellStyle name="Normal 55" xfId="427"/>
    <cellStyle name="Normal 56" xfId="431"/>
    <cellStyle name="Normal 57" xfId="3"/>
    <cellStyle name="Normal 58" xfId="12"/>
    <cellStyle name="Normal 6" xfId="37"/>
    <cellStyle name="Normal 6 2" xfId="184"/>
    <cellStyle name="Normal 7" xfId="42"/>
    <cellStyle name="Normal 7 2" xfId="185"/>
    <cellStyle name="Normal 8" xfId="36"/>
    <cellStyle name="Normal 8 2" xfId="186"/>
    <cellStyle name="Normal 9" xfId="32"/>
    <cellStyle name="Normal 9 2" xfId="194"/>
    <cellStyle name="Percent 10" xfId="30"/>
    <cellStyle name="Percent 2" xfId="16"/>
    <cellStyle name="Percent 2 2" xfId="188"/>
    <cellStyle name="Percent 3" xfId="17"/>
    <cellStyle name="Percent 3 10" xfId="589"/>
    <cellStyle name="Percent 3 2" xfId="28"/>
    <cellStyle name="Percent 3 2 2" xfId="39"/>
    <cellStyle name="Percent 3 2 2 2" xfId="50"/>
    <cellStyle name="Percent 3 2 2 2 2" xfId="109"/>
    <cellStyle name="Percent 3 2 2 2 2 2" xfId="276"/>
    <cellStyle name="Percent 3 2 2 2 2 2 2" xfId="594"/>
    <cellStyle name="Percent 3 2 2 2 2 3" xfId="392"/>
    <cellStyle name="Percent 3 2 2 2 2 3 2" xfId="595"/>
    <cellStyle name="Percent 3 2 2 2 2 4" xfId="593"/>
    <cellStyle name="Percent 3 2 2 2 3" xfId="227"/>
    <cellStyle name="Percent 3 2 2 2 3 2" xfId="596"/>
    <cellStyle name="Percent 3 2 2 2 4" xfId="343"/>
    <cellStyle name="Percent 3 2 2 2 4 2" xfId="597"/>
    <cellStyle name="Percent 3 2 2 2 5" xfId="592"/>
    <cellStyle name="Percent 3 2 2 3" xfId="78"/>
    <cellStyle name="Percent 3 2 2 3 2" xfId="135"/>
    <cellStyle name="Percent 3 2 2 3 2 2" xfId="302"/>
    <cellStyle name="Percent 3 2 2 3 2 2 2" xfId="600"/>
    <cellStyle name="Percent 3 2 2 3 2 3" xfId="418"/>
    <cellStyle name="Percent 3 2 2 3 2 3 2" xfId="601"/>
    <cellStyle name="Percent 3 2 2 3 2 4" xfId="599"/>
    <cellStyle name="Percent 3 2 2 3 3" xfId="253"/>
    <cellStyle name="Percent 3 2 2 3 3 2" xfId="602"/>
    <cellStyle name="Percent 3 2 2 3 4" xfId="369"/>
    <cellStyle name="Percent 3 2 2 3 4 2" xfId="603"/>
    <cellStyle name="Percent 3 2 2 3 5" xfId="598"/>
    <cellStyle name="Percent 3 2 2 4" xfId="100"/>
    <cellStyle name="Percent 3 2 2 4 2" xfId="267"/>
    <cellStyle name="Percent 3 2 2 4 2 2" xfId="605"/>
    <cellStyle name="Percent 3 2 2 4 3" xfId="383"/>
    <cellStyle name="Percent 3 2 2 4 3 2" xfId="606"/>
    <cellStyle name="Percent 3 2 2 4 4" xfId="604"/>
    <cellStyle name="Percent 3 2 2 5" xfId="218"/>
    <cellStyle name="Percent 3 2 2 5 2" xfId="607"/>
    <cellStyle name="Percent 3 2 2 6" xfId="334"/>
    <cellStyle name="Percent 3 2 2 6 2" xfId="608"/>
    <cellStyle name="Percent 3 2 2 7" xfId="591"/>
    <cellStyle name="Percent 3 2 3" xfId="49"/>
    <cellStyle name="Percent 3 2 3 2" xfId="108"/>
    <cellStyle name="Percent 3 2 3 2 2" xfId="275"/>
    <cellStyle name="Percent 3 2 3 2 2 2" xfId="611"/>
    <cellStyle name="Percent 3 2 3 2 3" xfId="391"/>
    <cellStyle name="Percent 3 2 3 2 3 2" xfId="612"/>
    <cellStyle name="Percent 3 2 3 2 4" xfId="610"/>
    <cellStyle name="Percent 3 2 3 3" xfId="226"/>
    <cellStyle name="Percent 3 2 3 3 2" xfId="613"/>
    <cellStyle name="Percent 3 2 3 4" xfId="342"/>
    <cellStyle name="Percent 3 2 3 4 2" xfId="614"/>
    <cellStyle name="Percent 3 2 3 5" xfId="609"/>
    <cellStyle name="Percent 3 2 4" xfId="71"/>
    <cellStyle name="Percent 3 2 4 2" xfId="129"/>
    <cellStyle name="Percent 3 2 4 2 2" xfId="296"/>
    <cellStyle name="Percent 3 2 4 2 2 2" xfId="617"/>
    <cellStyle name="Percent 3 2 4 2 3" xfId="412"/>
    <cellStyle name="Percent 3 2 4 2 3 2" xfId="618"/>
    <cellStyle name="Percent 3 2 4 2 4" xfId="616"/>
    <cellStyle name="Percent 3 2 4 3" xfId="247"/>
    <cellStyle name="Percent 3 2 4 3 2" xfId="619"/>
    <cellStyle name="Percent 3 2 4 4" xfId="363"/>
    <cellStyle name="Percent 3 2 4 4 2" xfId="620"/>
    <cellStyle name="Percent 3 2 4 5" xfId="615"/>
    <cellStyle name="Percent 3 2 5" xfId="93"/>
    <cellStyle name="Percent 3 2 5 2" xfId="261"/>
    <cellStyle name="Percent 3 2 5 2 2" xfId="622"/>
    <cellStyle name="Percent 3 2 5 3" xfId="377"/>
    <cellStyle name="Percent 3 2 5 3 2" xfId="623"/>
    <cellStyle name="Percent 3 2 5 4" xfId="621"/>
    <cellStyle name="Percent 3 2 6" xfId="212"/>
    <cellStyle name="Percent 3 2 6 2" xfId="624"/>
    <cellStyle name="Percent 3 2 7" xfId="328"/>
    <cellStyle name="Percent 3 2 7 2" xfId="625"/>
    <cellStyle name="Percent 3 2 8" xfId="590"/>
    <cellStyle name="Percent 3 3" xfId="34"/>
    <cellStyle name="Percent 3 3 2" xfId="51"/>
    <cellStyle name="Percent 3 3 2 2" xfId="110"/>
    <cellStyle name="Percent 3 3 2 2 2" xfId="277"/>
    <cellStyle name="Percent 3 3 2 2 2 2" xfId="629"/>
    <cellStyle name="Percent 3 3 2 2 3" xfId="393"/>
    <cellStyle name="Percent 3 3 2 2 3 2" xfId="630"/>
    <cellStyle name="Percent 3 3 2 2 4" xfId="628"/>
    <cellStyle name="Percent 3 3 2 3" xfId="228"/>
    <cellStyle name="Percent 3 3 2 3 2" xfId="631"/>
    <cellStyle name="Percent 3 3 2 4" xfId="344"/>
    <cellStyle name="Percent 3 3 2 4 2" xfId="632"/>
    <cellStyle name="Percent 3 3 2 5" xfId="627"/>
    <cellStyle name="Percent 3 3 3" xfId="75"/>
    <cellStyle name="Percent 3 3 3 2" xfId="132"/>
    <cellStyle name="Percent 3 3 3 2 2" xfId="299"/>
    <cellStyle name="Percent 3 3 3 2 2 2" xfId="635"/>
    <cellStyle name="Percent 3 3 3 2 3" xfId="415"/>
    <cellStyle name="Percent 3 3 3 2 3 2" xfId="636"/>
    <cellStyle name="Percent 3 3 3 2 4" xfId="634"/>
    <cellStyle name="Percent 3 3 3 3" xfId="250"/>
    <cellStyle name="Percent 3 3 3 3 2" xfId="637"/>
    <cellStyle name="Percent 3 3 3 4" xfId="366"/>
    <cellStyle name="Percent 3 3 3 4 2" xfId="638"/>
    <cellStyle name="Percent 3 3 3 5" xfId="633"/>
    <cellStyle name="Percent 3 3 4" xfId="97"/>
    <cellStyle name="Percent 3 3 4 2" xfId="264"/>
    <cellStyle name="Percent 3 3 4 2 2" xfId="640"/>
    <cellStyle name="Percent 3 3 4 3" xfId="380"/>
    <cellStyle name="Percent 3 3 4 3 2" xfId="641"/>
    <cellStyle name="Percent 3 3 4 4" xfId="639"/>
    <cellStyle name="Percent 3 3 5" xfId="215"/>
    <cellStyle name="Percent 3 3 5 2" xfId="642"/>
    <cellStyle name="Percent 3 3 6" xfId="331"/>
    <cellStyle name="Percent 3 3 6 2" xfId="643"/>
    <cellStyle name="Percent 3 3 7" xfId="626"/>
    <cellStyle name="Percent 3 4" xfId="48"/>
    <cellStyle name="Percent 3 4 2" xfId="107"/>
    <cellStyle name="Percent 3 4 2 2" xfId="274"/>
    <cellStyle name="Percent 3 4 2 2 2" xfId="646"/>
    <cellStyle name="Percent 3 4 2 3" xfId="390"/>
    <cellStyle name="Percent 3 4 2 3 2" xfId="647"/>
    <cellStyle name="Percent 3 4 2 4" xfId="645"/>
    <cellStyle name="Percent 3 4 3" xfId="225"/>
    <cellStyle name="Percent 3 4 3 2" xfId="648"/>
    <cellStyle name="Percent 3 4 4" xfId="341"/>
    <cellStyle name="Percent 3 4 4 2" xfId="649"/>
    <cellStyle name="Percent 3 4 5" xfId="644"/>
    <cellStyle name="Percent 3 5" xfId="67"/>
    <cellStyle name="Percent 3 5 2" xfId="125"/>
    <cellStyle name="Percent 3 5 2 2" xfId="292"/>
    <cellStyle name="Percent 3 5 2 2 2" xfId="652"/>
    <cellStyle name="Percent 3 5 2 3" xfId="408"/>
    <cellStyle name="Percent 3 5 2 3 2" xfId="653"/>
    <cellStyle name="Percent 3 5 2 4" xfId="651"/>
    <cellStyle name="Percent 3 5 3" xfId="243"/>
    <cellStyle name="Percent 3 5 3 2" xfId="654"/>
    <cellStyle name="Percent 3 5 4" xfId="359"/>
    <cellStyle name="Percent 3 5 4 2" xfId="655"/>
    <cellStyle name="Percent 3 5 5" xfId="650"/>
    <cellStyle name="Percent 3 6" xfId="89"/>
    <cellStyle name="Percent 3 6 2" xfId="258"/>
    <cellStyle name="Percent 3 6 2 2" xfId="657"/>
    <cellStyle name="Percent 3 6 3" xfId="374"/>
    <cellStyle name="Percent 3 6 3 2" xfId="658"/>
    <cellStyle name="Percent 3 6 4" xfId="656"/>
    <cellStyle name="Percent 3 7" xfId="189"/>
    <cellStyle name="Percent 3 8" xfId="208"/>
    <cellStyle name="Percent 3 8 2" xfId="659"/>
    <cellStyle name="Percent 3 9" xfId="324"/>
    <cellStyle name="Percent 3 9 2" xfId="660"/>
    <cellStyle name="Percent 4" xfId="18"/>
    <cellStyle name="Percent 5" xfId="19"/>
    <cellStyle name="Percent 5 2" xfId="29"/>
    <cellStyle name="Percent 5 2 2" xfId="40"/>
    <cellStyle name="Percent 5 2 2 2" xfId="54"/>
    <cellStyle name="Percent 5 2 2 2 2" xfId="113"/>
    <cellStyle name="Percent 5 2 2 2 2 2" xfId="280"/>
    <cellStyle name="Percent 5 2 2 2 2 2 2" xfId="666"/>
    <cellStyle name="Percent 5 2 2 2 2 3" xfId="396"/>
    <cellStyle name="Percent 5 2 2 2 2 3 2" xfId="667"/>
    <cellStyle name="Percent 5 2 2 2 2 4" xfId="665"/>
    <cellStyle name="Percent 5 2 2 2 3" xfId="231"/>
    <cellStyle name="Percent 5 2 2 2 3 2" xfId="668"/>
    <cellStyle name="Percent 5 2 2 2 4" xfId="347"/>
    <cellStyle name="Percent 5 2 2 2 4 2" xfId="669"/>
    <cellStyle name="Percent 5 2 2 2 5" xfId="664"/>
    <cellStyle name="Percent 5 2 2 3" xfId="79"/>
    <cellStyle name="Percent 5 2 2 3 2" xfId="136"/>
    <cellStyle name="Percent 5 2 2 3 2 2" xfId="303"/>
    <cellStyle name="Percent 5 2 2 3 2 2 2" xfId="672"/>
    <cellStyle name="Percent 5 2 2 3 2 3" xfId="419"/>
    <cellStyle name="Percent 5 2 2 3 2 3 2" xfId="673"/>
    <cellStyle name="Percent 5 2 2 3 2 4" xfId="671"/>
    <cellStyle name="Percent 5 2 2 3 3" xfId="254"/>
    <cellStyle name="Percent 5 2 2 3 3 2" xfId="674"/>
    <cellStyle name="Percent 5 2 2 3 4" xfId="370"/>
    <cellStyle name="Percent 5 2 2 3 4 2" xfId="675"/>
    <cellStyle name="Percent 5 2 2 3 5" xfId="670"/>
    <cellStyle name="Percent 5 2 2 4" xfId="101"/>
    <cellStyle name="Percent 5 2 2 4 2" xfId="268"/>
    <cellStyle name="Percent 5 2 2 4 2 2" xfId="677"/>
    <cellStyle name="Percent 5 2 2 4 3" xfId="384"/>
    <cellStyle name="Percent 5 2 2 4 3 2" xfId="678"/>
    <cellStyle name="Percent 5 2 2 4 4" xfId="676"/>
    <cellStyle name="Percent 5 2 2 5" xfId="219"/>
    <cellStyle name="Percent 5 2 2 5 2" xfId="679"/>
    <cellStyle name="Percent 5 2 2 6" xfId="335"/>
    <cellStyle name="Percent 5 2 2 6 2" xfId="680"/>
    <cellStyle name="Percent 5 2 2 7" xfId="663"/>
    <cellStyle name="Percent 5 2 3" xfId="53"/>
    <cellStyle name="Percent 5 2 3 2" xfId="112"/>
    <cellStyle name="Percent 5 2 3 2 2" xfId="279"/>
    <cellStyle name="Percent 5 2 3 2 2 2" xfId="683"/>
    <cellStyle name="Percent 5 2 3 2 3" xfId="395"/>
    <cellStyle name="Percent 5 2 3 2 3 2" xfId="684"/>
    <cellStyle name="Percent 5 2 3 2 4" xfId="682"/>
    <cellStyle name="Percent 5 2 3 3" xfId="230"/>
    <cellStyle name="Percent 5 2 3 3 2" xfId="685"/>
    <cellStyle name="Percent 5 2 3 4" xfId="346"/>
    <cellStyle name="Percent 5 2 3 4 2" xfId="686"/>
    <cellStyle name="Percent 5 2 3 5" xfId="681"/>
    <cellStyle name="Percent 5 2 4" xfId="72"/>
    <cellStyle name="Percent 5 2 4 2" xfId="130"/>
    <cellStyle name="Percent 5 2 4 2 2" xfId="297"/>
    <cellStyle name="Percent 5 2 4 2 2 2" xfId="689"/>
    <cellStyle name="Percent 5 2 4 2 3" xfId="413"/>
    <cellStyle name="Percent 5 2 4 2 3 2" xfId="690"/>
    <cellStyle name="Percent 5 2 4 2 4" xfId="688"/>
    <cellStyle name="Percent 5 2 4 3" xfId="248"/>
    <cellStyle name="Percent 5 2 4 3 2" xfId="691"/>
    <cellStyle name="Percent 5 2 4 4" xfId="364"/>
    <cellStyle name="Percent 5 2 4 4 2" xfId="692"/>
    <cellStyle name="Percent 5 2 4 5" xfId="687"/>
    <cellStyle name="Percent 5 2 5" xfId="94"/>
    <cellStyle name="Percent 5 2 5 2" xfId="262"/>
    <cellStyle name="Percent 5 2 5 2 2" xfId="694"/>
    <cellStyle name="Percent 5 2 5 3" xfId="378"/>
    <cellStyle name="Percent 5 2 5 3 2" xfId="695"/>
    <cellStyle name="Percent 5 2 5 4" xfId="693"/>
    <cellStyle name="Percent 5 2 6" xfId="213"/>
    <cellStyle name="Percent 5 2 6 2" xfId="696"/>
    <cellStyle name="Percent 5 2 7" xfId="329"/>
    <cellStyle name="Percent 5 2 7 2" xfId="697"/>
    <cellStyle name="Percent 5 2 8" xfId="662"/>
    <cellStyle name="Percent 5 3" xfId="35"/>
    <cellStyle name="Percent 5 3 2" xfId="55"/>
    <cellStyle name="Percent 5 3 2 2" xfId="114"/>
    <cellStyle name="Percent 5 3 2 2 2" xfId="281"/>
    <cellStyle name="Percent 5 3 2 2 2 2" xfId="701"/>
    <cellStyle name="Percent 5 3 2 2 3" xfId="397"/>
    <cellStyle name="Percent 5 3 2 2 3 2" xfId="702"/>
    <cellStyle name="Percent 5 3 2 2 4" xfId="700"/>
    <cellStyle name="Percent 5 3 2 3" xfId="232"/>
    <cellStyle name="Percent 5 3 2 3 2" xfId="703"/>
    <cellStyle name="Percent 5 3 2 4" xfId="348"/>
    <cellStyle name="Percent 5 3 2 4 2" xfId="704"/>
    <cellStyle name="Percent 5 3 2 5" xfId="699"/>
    <cellStyle name="Percent 5 3 3" xfId="76"/>
    <cellStyle name="Percent 5 3 3 2" xfId="133"/>
    <cellStyle name="Percent 5 3 3 2 2" xfId="300"/>
    <cellStyle name="Percent 5 3 3 2 2 2" xfId="707"/>
    <cellStyle name="Percent 5 3 3 2 3" xfId="416"/>
    <cellStyle name="Percent 5 3 3 2 3 2" xfId="708"/>
    <cellStyle name="Percent 5 3 3 2 4" xfId="706"/>
    <cellStyle name="Percent 5 3 3 3" xfId="251"/>
    <cellStyle name="Percent 5 3 3 3 2" xfId="709"/>
    <cellStyle name="Percent 5 3 3 4" xfId="367"/>
    <cellStyle name="Percent 5 3 3 4 2" xfId="710"/>
    <cellStyle name="Percent 5 3 3 5" xfId="705"/>
    <cellStyle name="Percent 5 3 4" xfId="98"/>
    <cellStyle name="Percent 5 3 4 2" xfId="265"/>
    <cellStyle name="Percent 5 3 4 2 2" xfId="712"/>
    <cellStyle name="Percent 5 3 4 3" xfId="381"/>
    <cellStyle name="Percent 5 3 4 3 2" xfId="713"/>
    <cellStyle name="Percent 5 3 4 4" xfId="711"/>
    <cellStyle name="Percent 5 3 5" xfId="216"/>
    <cellStyle name="Percent 5 3 5 2" xfId="714"/>
    <cellStyle name="Percent 5 3 6" xfId="332"/>
    <cellStyle name="Percent 5 3 6 2" xfId="715"/>
    <cellStyle name="Percent 5 3 7" xfId="698"/>
    <cellStyle name="Percent 5 4" xfId="52"/>
    <cellStyle name="Percent 5 4 2" xfId="111"/>
    <cellStyle name="Percent 5 4 2 2" xfId="278"/>
    <cellStyle name="Percent 5 4 2 2 2" xfId="718"/>
    <cellStyle name="Percent 5 4 2 3" xfId="394"/>
    <cellStyle name="Percent 5 4 2 3 2" xfId="719"/>
    <cellStyle name="Percent 5 4 2 4" xfId="717"/>
    <cellStyle name="Percent 5 4 3" xfId="229"/>
    <cellStyle name="Percent 5 4 3 2" xfId="720"/>
    <cellStyle name="Percent 5 4 4" xfId="345"/>
    <cellStyle name="Percent 5 4 4 2" xfId="721"/>
    <cellStyle name="Percent 5 4 5" xfId="716"/>
    <cellStyle name="Percent 5 5" xfId="68"/>
    <cellStyle name="Percent 5 5 2" xfId="126"/>
    <cellStyle name="Percent 5 5 2 2" xfId="293"/>
    <cellStyle name="Percent 5 5 2 2 2" xfId="724"/>
    <cellStyle name="Percent 5 5 2 3" xfId="409"/>
    <cellStyle name="Percent 5 5 2 3 2" xfId="725"/>
    <cellStyle name="Percent 5 5 2 4" xfId="723"/>
    <cellStyle name="Percent 5 5 3" xfId="244"/>
    <cellStyle name="Percent 5 5 3 2" xfId="726"/>
    <cellStyle name="Percent 5 5 4" xfId="360"/>
    <cellStyle name="Percent 5 5 4 2" xfId="727"/>
    <cellStyle name="Percent 5 5 5" xfId="722"/>
    <cellStyle name="Percent 5 6" xfId="90"/>
    <cellStyle name="Percent 5 6 2" xfId="259"/>
    <cellStyle name="Percent 5 6 2 2" xfId="729"/>
    <cellStyle name="Percent 5 6 3" xfId="375"/>
    <cellStyle name="Percent 5 6 3 2" xfId="730"/>
    <cellStyle name="Percent 5 6 4" xfId="728"/>
    <cellStyle name="Percent 5 7" xfId="209"/>
    <cellStyle name="Percent 5 7 2" xfId="731"/>
    <cellStyle name="Percent 5 8" xfId="325"/>
    <cellStyle name="Percent 5 8 2" xfId="732"/>
    <cellStyle name="Percent 5 9" xfId="661"/>
    <cellStyle name="Percent 6" xfId="41"/>
    <cellStyle name="Percent 7" xfId="73"/>
    <cellStyle name="Percent 8" xfId="64"/>
    <cellStyle name="Percent 8 2" xfId="123"/>
    <cellStyle name="Percent 8 2 2" xfId="290"/>
    <cellStyle name="Percent 8 2 2 2" xfId="735"/>
    <cellStyle name="Percent 8 2 3" xfId="406"/>
    <cellStyle name="Percent 8 2 3 2" xfId="736"/>
    <cellStyle name="Percent 8 2 4" xfId="734"/>
    <cellStyle name="Percent 8 3" xfId="241"/>
    <cellStyle name="Percent 8 3 2" xfId="737"/>
    <cellStyle name="Percent 8 4" xfId="357"/>
    <cellStyle name="Percent 8 4 2" xfId="738"/>
    <cellStyle name="Percent 8 5" xfId="733"/>
    <cellStyle name="Percent 9" xfId="187"/>
    <cellStyle name="Percent 9 2" xfId="314"/>
    <cellStyle name="PSChar" xfId="20"/>
    <cellStyle name="PSDate" xfId="21"/>
    <cellStyle name="PSDec" xfId="22"/>
    <cellStyle name="PSDetail" xfId="23"/>
    <cellStyle name="PSHeading" xfId="24"/>
    <cellStyle name="PSInt" xfId="25"/>
    <cellStyle name="PSSpacer" xfId="26"/>
    <cellStyle name="Subheading" xfId="190"/>
    <cellStyle name="Total 2" xfId="191"/>
    <cellStyle name="Total 3" xfId="192"/>
    <cellStyle name="years" xfId="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shFlow%20Rollforward%20Template\RF_Generation_Model_Du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Menu"/>
      <sheetName val="RF_Copy"/>
      <sheetName val="build_trans"/>
      <sheetName val="build"/>
      <sheetName val="Selections"/>
      <sheetName val="Non_Cash_Transaction"/>
      <sheetName val="Transfer_Report"/>
      <sheetName val="Acquisition"/>
      <sheetName val="Disposition"/>
      <sheetName val="Assets Held for Sale (AHFS) -C"/>
      <sheetName val="Assets Held for Sale (AHFS) -NC"/>
      <sheetName val="Deferred Debt Expense (DDE)"/>
      <sheetName val="Deferred Income Taxes (DIT)"/>
      <sheetName val="Goodwill (GW)"/>
      <sheetName val="Investments in Real Estate (IR)"/>
      <sheetName val="Investment Tax Credit (ITC)"/>
      <sheetName val="Investment in Affiliates (IA)"/>
      <sheetName val="Liabilities - AHFS Current"/>
      <sheetName val="Liabilities - AHFS Noncurrent"/>
      <sheetName val="Long-term Debt (LTD)"/>
      <sheetName val="Minority Interest (MI)"/>
      <sheetName val="Nuclear Decommissioning TF"/>
      <sheetName val="Notes Payable - CP"/>
      <sheetName val="Notes Receivable (NR)"/>
      <sheetName val="Other Noncurrent Assets (ONCA)"/>
      <sheetName val="Net PP&amp;E"/>
      <sheetName val="Short Term Investments (STI)"/>
      <sheetName val="Stockholder's Equity (SE)"/>
      <sheetName val="BU Stockholder's Equity (BU SE)"/>
    </sheetNames>
    <sheetDataSet>
      <sheetData sheetId="0" refreshError="1"/>
      <sheetData sheetId="1" refreshError="1"/>
      <sheetData sheetId="2"/>
      <sheetData sheetId="3"/>
      <sheetData sheetId="4" refreshError="1">
        <row r="2">
          <cell r="B2" t="str">
            <v>FRANCHISED_ELEC_CASH</v>
          </cell>
          <cell r="I2" t="str">
            <v>Long-term Debt (LTD)</v>
          </cell>
          <cell r="J2" t="str">
            <v>Jun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3" bestFit="1" customWidth="1"/>
    <col min="3" max="3" width="3.85546875" customWidth="1"/>
    <col min="5" max="5" width="2.5703125" customWidth="1"/>
    <col min="7" max="7" width="3.140625" customWidth="1"/>
    <col min="9" max="9" width="3" customWidth="1"/>
    <col min="11" max="11" width="3" customWidth="1"/>
    <col min="13" max="13" width="3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49</v>
      </c>
    </row>
    <row r="4" spans="1:14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48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x14ac:dyDescent="0.25">
      <c r="A10" s="33"/>
      <c r="B10" s="33"/>
      <c r="C10" s="33"/>
      <c r="D10" s="34"/>
      <c r="E10" s="38"/>
      <c r="F10" s="38"/>
      <c r="G10" s="38"/>
      <c r="H10" s="38"/>
      <c r="I10" s="38"/>
      <c r="J10" s="38"/>
      <c r="K10" s="38"/>
      <c r="L10" s="33"/>
      <c r="M10" s="33"/>
      <c r="N10" s="33"/>
    </row>
    <row r="11" spans="1:14" x14ac:dyDescent="0.25">
      <c r="A11" s="33"/>
      <c r="B11" s="50"/>
      <c r="C11" s="50"/>
      <c r="D11" s="50"/>
      <c r="E11" s="50"/>
      <c r="F11" s="50"/>
      <c r="G11" s="50"/>
      <c r="H11" s="50"/>
      <c r="I11" s="50"/>
      <c r="J11" s="50" t="s">
        <v>3</v>
      </c>
      <c r="K11" s="50"/>
      <c r="L11" s="54" t="s">
        <v>4</v>
      </c>
      <c r="M11" s="54"/>
      <c r="N11" s="54"/>
    </row>
    <row r="12" spans="1:14" x14ac:dyDescent="0.25">
      <c r="A12" s="33"/>
      <c r="B12" s="50"/>
      <c r="C12" s="50"/>
      <c r="D12" s="50"/>
      <c r="E12" s="50"/>
      <c r="F12" s="50"/>
      <c r="G12" s="50"/>
      <c r="H12" s="50"/>
      <c r="I12" s="50"/>
      <c r="J12" s="50" t="s">
        <v>5</v>
      </c>
      <c r="K12" s="50"/>
      <c r="L12" s="52" t="s">
        <v>6</v>
      </c>
      <c r="M12" s="52"/>
      <c r="N12" s="52"/>
    </row>
    <row r="13" spans="1:14" x14ac:dyDescent="0.25">
      <c r="A13" s="33"/>
      <c r="B13" s="46"/>
      <c r="C13" s="50"/>
      <c r="D13" s="50" t="s">
        <v>7</v>
      </c>
      <c r="E13" s="50"/>
      <c r="F13" s="50" t="s">
        <v>8</v>
      </c>
      <c r="G13" s="50"/>
      <c r="H13" s="50"/>
      <c r="I13" s="50"/>
      <c r="J13" s="50" t="s">
        <v>9</v>
      </c>
      <c r="K13" s="50"/>
      <c r="L13" s="44"/>
      <c r="M13" s="44"/>
      <c r="N13" s="44"/>
    </row>
    <row r="14" spans="1:14" x14ac:dyDescent="0.25">
      <c r="A14" s="33"/>
      <c r="B14" s="46" t="s">
        <v>10</v>
      </c>
      <c r="C14" s="50"/>
      <c r="D14" s="50" t="s">
        <v>11</v>
      </c>
      <c r="E14" s="50"/>
      <c r="F14" s="50" t="s">
        <v>12</v>
      </c>
      <c r="G14" s="50"/>
      <c r="H14" s="50" t="s">
        <v>13</v>
      </c>
      <c r="I14" s="50"/>
      <c r="J14" s="50" t="s">
        <v>14</v>
      </c>
      <c r="K14" s="50"/>
      <c r="L14" s="50" t="s">
        <v>15</v>
      </c>
      <c r="M14" s="50"/>
      <c r="N14" s="50" t="s">
        <v>11</v>
      </c>
    </row>
    <row r="15" spans="1:14" x14ac:dyDescent="0.25">
      <c r="A15" s="33"/>
      <c r="B15" s="44" t="s">
        <v>16</v>
      </c>
      <c r="C15" s="50"/>
      <c r="D15" s="44" t="s">
        <v>17</v>
      </c>
      <c r="E15" s="50"/>
      <c r="F15" s="44" t="s">
        <v>18</v>
      </c>
      <c r="G15" s="50" t="s">
        <v>19</v>
      </c>
      <c r="H15" s="44" t="s">
        <v>20</v>
      </c>
      <c r="I15" s="50"/>
      <c r="J15" s="44" t="s">
        <v>21</v>
      </c>
      <c r="K15" s="33"/>
      <c r="L15" s="40"/>
      <c r="M15" s="33"/>
      <c r="N15" s="40"/>
    </row>
    <row r="16" spans="1:14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25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x14ac:dyDescent="0.25">
      <c r="A18" s="33" t="s">
        <v>22</v>
      </c>
      <c r="B18" s="33"/>
      <c r="C18" s="33"/>
      <c r="D18" s="33"/>
      <c r="E18" s="33"/>
      <c r="F18" s="33"/>
      <c r="G18" s="33"/>
      <c r="H18" s="43"/>
      <c r="I18" s="33"/>
      <c r="J18" s="33"/>
      <c r="K18" s="33"/>
      <c r="L18" s="33"/>
      <c r="M18" s="33"/>
      <c r="N18" s="33"/>
    </row>
    <row r="19" spans="1:14" x14ac:dyDescent="0.25">
      <c r="A19" s="49" t="s">
        <v>23</v>
      </c>
      <c r="B19" s="32">
        <v>6036000</v>
      </c>
      <c r="C19" s="33"/>
      <c r="D19" s="33"/>
      <c r="E19" s="33"/>
      <c r="F19" s="47">
        <v>0.63100000000000001</v>
      </c>
      <c r="G19" s="33" t="s">
        <v>24</v>
      </c>
      <c r="H19" s="34">
        <f>+MIN(1,ROUND(B19/B$36,4))</f>
        <v>0.1026</v>
      </c>
      <c r="I19" s="33" t="s">
        <v>25</v>
      </c>
      <c r="J19" s="35">
        <f>ROUND((F19*H19/100),5)</f>
        <v>6.4999999999999997E-4</v>
      </c>
      <c r="K19" s="33"/>
      <c r="L19" s="33"/>
      <c r="M19" s="33" t="s">
        <v>26</v>
      </c>
      <c r="N19" s="33"/>
    </row>
    <row r="20" spans="1:14" x14ac:dyDescent="0.25">
      <c r="A20" s="33"/>
      <c r="B20" s="29"/>
      <c r="C20" s="33"/>
      <c r="D20" s="33"/>
      <c r="E20" s="33"/>
      <c r="F20" s="33"/>
      <c r="G20" s="33"/>
      <c r="H20" s="43" t="s">
        <v>26</v>
      </c>
      <c r="I20" s="33"/>
      <c r="J20" s="35"/>
      <c r="K20" s="33"/>
      <c r="L20" s="33"/>
      <c r="M20" s="33"/>
      <c r="N20" s="33"/>
    </row>
    <row r="21" spans="1:14" x14ac:dyDescent="0.25">
      <c r="A21" s="33" t="s">
        <v>27</v>
      </c>
      <c r="B21" s="29"/>
      <c r="C21" s="33"/>
      <c r="D21" s="33"/>
      <c r="E21" s="33"/>
      <c r="F21" s="33"/>
      <c r="G21" s="33"/>
      <c r="H21" s="43"/>
      <c r="I21" s="33"/>
      <c r="J21" s="35"/>
      <c r="K21" s="33"/>
      <c r="L21" s="33"/>
      <c r="M21" s="33"/>
      <c r="N21" s="33"/>
    </row>
    <row r="22" spans="1:14" x14ac:dyDescent="0.25">
      <c r="A22" s="49" t="s">
        <v>28</v>
      </c>
      <c r="B22" s="29">
        <v>362046276</v>
      </c>
      <c r="C22" s="33"/>
      <c r="D22" s="34">
        <f>ROUND((B22/B31),4)</f>
        <v>0.4531</v>
      </c>
      <c r="E22" s="33" t="s">
        <v>24</v>
      </c>
      <c r="F22" s="48">
        <v>3.9733000000000001</v>
      </c>
      <c r="G22" s="33" t="s">
        <v>24</v>
      </c>
      <c r="H22" s="34">
        <f>SUM(1-$H$19)</f>
        <v>0.89739999999999998</v>
      </c>
      <c r="I22" s="33" t="s">
        <v>25</v>
      </c>
      <c r="J22" s="35">
        <f>ROUND((D22*F22*H22/100),5)</f>
        <v>1.6160000000000001E-2</v>
      </c>
      <c r="K22" s="33"/>
      <c r="L22" s="33">
        <f>ROUND(MIN(L33,(J19+J22)*100),2)</f>
        <v>1.68</v>
      </c>
      <c r="M22" s="33"/>
      <c r="N22" s="33">
        <f>ROUND((L22/L33*100),2)</f>
        <v>26.97</v>
      </c>
    </row>
    <row r="23" spans="1:14" x14ac:dyDescent="0.25">
      <c r="A23" s="33"/>
      <c r="B23" s="29"/>
      <c r="C23" s="33"/>
      <c r="D23" s="34"/>
      <c r="E23" s="33"/>
      <c r="F23" s="33"/>
      <c r="G23" s="33"/>
      <c r="H23" s="34" t="s">
        <v>26</v>
      </c>
      <c r="I23" s="33"/>
      <c r="J23" s="35"/>
      <c r="K23" s="33"/>
      <c r="L23" s="33"/>
      <c r="M23" s="33"/>
      <c r="N23" s="33"/>
    </row>
    <row r="24" spans="1:14" x14ac:dyDescent="0.25">
      <c r="A24" s="33" t="s">
        <v>29</v>
      </c>
      <c r="B24" s="29"/>
      <c r="C24" s="33"/>
      <c r="D24" s="34"/>
      <c r="E24" s="33"/>
      <c r="F24" s="33"/>
      <c r="G24" s="33"/>
      <c r="H24" s="34" t="s">
        <v>26</v>
      </c>
      <c r="I24" s="33"/>
      <c r="J24" s="35"/>
      <c r="K24" s="33"/>
      <c r="L24" s="33"/>
      <c r="M24" s="33"/>
      <c r="N24" s="33"/>
    </row>
    <row r="25" spans="1:14" x14ac:dyDescent="0.25">
      <c r="A25" s="33"/>
      <c r="B25" s="29">
        <v>0</v>
      </c>
      <c r="C25" s="33"/>
      <c r="D25" s="34">
        <f>ROUND((B25/B31),4)</f>
        <v>0</v>
      </c>
      <c r="E25" s="33" t="s">
        <v>24</v>
      </c>
      <c r="F25" s="33">
        <v>0</v>
      </c>
      <c r="G25" s="33" t="s">
        <v>24</v>
      </c>
      <c r="H25" s="34">
        <f>SUM(1-$H$19)</f>
        <v>0.89739999999999998</v>
      </c>
      <c r="I25" s="33" t="s">
        <v>25</v>
      </c>
      <c r="J25" s="35">
        <f>ROUND((D25*F25*H25/100),5)</f>
        <v>0</v>
      </c>
      <c r="K25" s="33"/>
      <c r="L25" s="33"/>
      <c r="M25" s="33"/>
      <c r="N25" s="33"/>
    </row>
    <row r="26" spans="1:14" x14ac:dyDescent="0.25">
      <c r="A26" s="33"/>
      <c r="B26" s="29"/>
      <c r="C26" s="33"/>
      <c r="D26" s="34"/>
      <c r="E26" s="33"/>
      <c r="F26" s="33"/>
      <c r="G26" s="33"/>
      <c r="H26" s="34" t="s">
        <v>26</v>
      </c>
      <c r="I26" s="33"/>
      <c r="J26" s="35"/>
      <c r="K26" s="33"/>
      <c r="L26" s="33"/>
      <c r="M26" s="33"/>
      <c r="N26" s="33"/>
    </row>
    <row r="27" spans="1:14" x14ac:dyDescent="0.25">
      <c r="A27" s="33" t="s">
        <v>30</v>
      </c>
      <c r="B27" s="29"/>
      <c r="C27" s="33"/>
      <c r="D27" s="34"/>
      <c r="E27" s="33"/>
      <c r="F27" s="33"/>
      <c r="G27" s="33"/>
      <c r="H27" s="34" t="s">
        <v>26</v>
      </c>
      <c r="I27" s="33"/>
      <c r="J27" s="35"/>
      <c r="K27" s="33"/>
      <c r="L27" s="33"/>
      <c r="M27" s="33"/>
      <c r="N27" s="33"/>
    </row>
    <row r="28" spans="1:14" x14ac:dyDescent="0.25">
      <c r="A28" s="49" t="s">
        <v>31</v>
      </c>
      <c r="B28" s="29">
        <v>437015499</v>
      </c>
      <c r="C28" s="33"/>
      <c r="D28" s="34">
        <f>D31-D22-D25</f>
        <v>0.54689999999999994</v>
      </c>
      <c r="E28" s="33" t="s">
        <v>24</v>
      </c>
      <c r="F28" s="33">
        <v>9.2799999999999994</v>
      </c>
      <c r="G28" s="33" t="s">
        <v>24</v>
      </c>
      <c r="H28" s="34">
        <f>SUM(1-$H$19)</f>
        <v>0.89739999999999998</v>
      </c>
      <c r="I28" s="33" t="s">
        <v>25</v>
      </c>
      <c r="J28" s="35">
        <f>ROUND((D28*F28*H28/100),5)</f>
        <v>4.555E-2</v>
      </c>
      <c r="K28" s="33"/>
      <c r="L28" s="33">
        <f>SUM(L33-L22)</f>
        <v>4.5500000000000007</v>
      </c>
      <c r="M28" s="33"/>
      <c r="N28" s="33">
        <f>SUM(N33-N22)</f>
        <v>73.03</v>
      </c>
    </row>
    <row r="29" spans="1:14" x14ac:dyDescent="0.25">
      <c r="A29" s="33"/>
      <c r="B29" s="31"/>
      <c r="C29" s="33"/>
      <c r="D29" s="42"/>
      <c r="E29" s="33"/>
      <c r="F29" s="33"/>
      <c r="G29" s="33"/>
      <c r="H29" s="33"/>
      <c r="I29" s="33"/>
      <c r="J29" s="41"/>
      <c r="K29" s="33"/>
      <c r="L29" s="40"/>
      <c r="M29" s="33"/>
      <c r="N29" s="40"/>
    </row>
    <row r="30" spans="1:14" x14ac:dyDescent="0.25">
      <c r="A30" s="33" t="s">
        <v>32</v>
      </c>
      <c r="B30" s="29"/>
      <c r="C30" s="33"/>
      <c r="D30" s="34"/>
      <c r="E30" s="33"/>
      <c r="F30" s="33"/>
      <c r="G30" s="33"/>
      <c r="H30" s="33"/>
      <c r="I30" s="33"/>
      <c r="J30" s="35"/>
      <c r="K30" s="33"/>
      <c r="L30" s="33"/>
      <c r="M30" s="33"/>
      <c r="N30" s="33"/>
    </row>
    <row r="31" spans="1:14" ht="15.75" thickBot="1" x14ac:dyDescent="0.3">
      <c r="A31" s="33" t="s">
        <v>33</v>
      </c>
      <c r="B31" s="29">
        <f>SUM(+B22+B25+B28)</f>
        <v>799061775</v>
      </c>
      <c r="C31" s="33"/>
      <c r="D31" s="34">
        <v>1</v>
      </c>
      <c r="E31" s="33"/>
      <c r="F31" s="33"/>
      <c r="G31" s="33"/>
      <c r="H31" s="33"/>
      <c r="I31" s="33"/>
      <c r="J31" s="35" t="s">
        <v>26</v>
      </c>
      <c r="K31" s="33"/>
      <c r="L31" s="33"/>
      <c r="M31" s="33"/>
      <c r="N31" s="33"/>
    </row>
    <row r="32" spans="1:14" ht="15.75" thickTop="1" x14ac:dyDescent="0.25">
      <c r="A32" s="33"/>
      <c r="B32" s="30"/>
      <c r="C32" s="33"/>
      <c r="D32" s="39"/>
      <c r="E32" s="33"/>
      <c r="F32" s="33"/>
      <c r="G32" s="33"/>
      <c r="H32" s="33"/>
      <c r="I32" s="33"/>
      <c r="J32" s="35" t="s">
        <v>26</v>
      </c>
      <c r="K32" s="33"/>
      <c r="L32" s="33"/>
      <c r="M32" s="33"/>
      <c r="N32" s="33"/>
    </row>
    <row r="33" spans="1:14" ht="15.75" thickBot="1" x14ac:dyDescent="0.3">
      <c r="A33" s="33" t="s">
        <v>34</v>
      </c>
      <c r="B33" s="29"/>
      <c r="C33" s="33"/>
      <c r="D33" s="33"/>
      <c r="E33" s="33"/>
      <c r="F33" s="33"/>
      <c r="G33" s="33"/>
      <c r="H33" s="33"/>
      <c r="I33" s="33"/>
      <c r="J33" s="35">
        <f>ROUND((J19+J22+J25+J28),6)</f>
        <v>6.2359999999999999E-2</v>
      </c>
      <c r="K33" s="33"/>
      <c r="L33" s="33">
        <f>TRUNC(J33,4)*100</f>
        <v>6.23</v>
      </c>
      <c r="M33" s="33"/>
      <c r="N33" s="33">
        <v>100</v>
      </c>
    </row>
    <row r="34" spans="1:14" ht="15.75" thickTop="1" x14ac:dyDescent="0.25">
      <c r="A34" s="33"/>
      <c r="B34" s="29"/>
      <c r="C34" s="33"/>
      <c r="D34" s="33"/>
      <c r="E34" s="33"/>
      <c r="F34" s="33"/>
      <c r="G34" s="33"/>
      <c r="H34" s="33"/>
      <c r="I34" s="33"/>
      <c r="J34" s="39"/>
      <c r="K34" s="33"/>
      <c r="L34" s="39"/>
      <c r="M34" s="33"/>
      <c r="N34" s="39"/>
    </row>
    <row r="35" spans="1:14" x14ac:dyDescent="0.25">
      <c r="A35" s="33" t="s">
        <v>35</v>
      </c>
      <c r="B35" s="38"/>
      <c r="C35" s="33"/>
      <c r="D35" s="33"/>
      <c r="E35" s="33"/>
      <c r="F35" s="33"/>
      <c r="G35" s="33"/>
      <c r="H35" s="33"/>
      <c r="I35" s="33"/>
      <c r="J35" s="37"/>
      <c r="K35" s="33"/>
      <c r="L35" s="33"/>
      <c r="M35" s="33"/>
      <c r="N35" s="37"/>
    </row>
    <row r="36" spans="1:14" ht="15.75" thickBot="1" x14ac:dyDescent="0.3">
      <c r="A36" s="49" t="s">
        <v>36</v>
      </c>
      <c r="B36" s="28">
        <v>58822711.921000004</v>
      </c>
      <c r="C36" s="33"/>
      <c r="D36" s="33"/>
      <c r="E36" s="33"/>
      <c r="F36" s="33"/>
      <c r="G36" s="33"/>
      <c r="H36" s="33"/>
      <c r="I36" s="33"/>
      <c r="J36" s="37"/>
      <c r="K36" s="33"/>
      <c r="L36" s="33"/>
      <c r="M36" s="33"/>
      <c r="N36" s="37"/>
    </row>
    <row r="37" spans="1:14" ht="15.75" thickTop="1" x14ac:dyDescent="0.25">
      <c r="A37" s="33"/>
      <c r="B37" s="3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7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2.5703125" bestFit="1" customWidth="1"/>
    <col min="3" max="3" width="2.140625" customWidth="1"/>
    <col min="5" max="5" width="2.42578125" customWidth="1"/>
    <col min="7" max="7" width="3" customWidth="1"/>
    <col min="9" max="9" width="2.42578125" customWidth="1"/>
    <col min="10" max="10" width="12.7109375" bestFit="1" customWidth="1"/>
    <col min="11" max="11" width="2.5703125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59</v>
      </c>
    </row>
    <row r="4" spans="1:14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45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x14ac:dyDescent="0.25">
      <c r="A10" s="33"/>
      <c r="B10" s="33"/>
      <c r="C10" s="33"/>
      <c r="D10" s="34"/>
      <c r="E10" s="38"/>
      <c r="F10" s="38"/>
      <c r="G10" s="38"/>
      <c r="H10" s="38"/>
      <c r="I10" s="38"/>
      <c r="J10" s="38"/>
      <c r="K10" s="38"/>
      <c r="L10" s="33"/>
      <c r="M10" s="33"/>
      <c r="N10" s="33"/>
    </row>
    <row r="11" spans="1:14" x14ac:dyDescent="0.25">
      <c r="A11" s="33"/>
      <c r="B11" s="45"/>
      <c r="C11" s="45"/>
      <c r="D11" s="45"/>
      <c r="E11" s="45"/>
      <c r="F11" s="45"/>
      <c r="G11" s="45"/>
      <c r="H11" s="45"/>
      <c r="I11" s="45"/>
      <c r="J11" s="45" t="s">
        <v>3</v>
      </c>
      <c r="K11" s="45"/>
      <c r="L11" s="54" t="s">
        <v>4</v>
      </c>
      <c r="M11" s="54"/>
      <c r="N11" s="54"/>
    </row>
    <row r="12" spans="1:14" x14ac:dyDescent="0.25">
      <c r="A12" s="33"/>
      <c r="B12" s="45"/>
      <c r="C12" s="45"/>
      <c r="D12" s="45"/>
      <c r="E12" s="45"/>
      <c r="F12" s="45"/>
      <c r="G12" s="45"/>
      <c r="H12" s="45"/>
      <c r="I12" s="45"/>
      <c r="J12" s="45" t="s">
        <v>5</v>
      </c>
      <c r="K12" s="45"/>
      <c r="L12" s="52" t="s">
        <v>6</v>
      </c>
      <c r="M12" s="52"/>
      <c r="N12" s="52"/>
    </row>
    <row r="13" spans="1:14" x14ac:dyDescent="0.25">
      <c r="A13" s="33"/>
      <c r="B13" s="46"/>
      <c r="C13" s="45"/>
      <c r="D13" s="45" t="s">
        <v>7</v>
      </c>
      <c r="E13" s="45"/>
      <c r="F13" s="45" t="s">
        <v>8</v>
      </c>
      <c r="G13" s="45"/>
      <c r="H13" s="45"/>
      <c r="I13" s="45"/>
      <c r="J13" s="45" t="s">
        <v>9</v>
      </c>
      <c r="K13" s="45"/>
      <c r="L13" s="44"/>
      <c r="M13" s="44"/>
      <c r="N13" s="44"/>
    </row>
    <row r="14" spans="1:14" x14ac:dyDescent="0.25">
      <c r="A14" s="33"/>
      <c r="B14" s="46" t="s">
        <v>10</v>
      </c>
      <c r="C14" s="45"/>
      <c r="D14" s="45" t="s">
        <v>11</v>
      </c>
      <c r="E14" s="45"/>
      <c r="F14" s="45" t="s">
        <v>12</v>
      </c>
      <c r="G14" s="45"/>
      <c r="H14" s="45" t="s">
        <v>13</v>
      </c>
      <c r="I14" s="45"/>
      <c r="J14" s="45" t="s">
        <v>14</v>
      </c>
      <c r="K14" s="45"/>
      <c r="L14" s="45" t="s">
        <v>15</v>
      </c>
      <c r="M14" s="45"/>
      <c r="N14" s="45" t="s">
        <v>11</v>
      </c>
    </row>
    <row r="15" spans="1:14" x14ac:dyDescent="0.25">
      <c r="A15" s="33"/>
      <c r="B15" s="44" t="s">
        <v>16</v>
      </c>
      <c r="C15" s="45"/>
      <c r="D15" s="44" t="s">
        <v>17</v>
      </c>
      <c r="E15" s="45"/>
      <c r="F15" s="44" t="s">
        <v>18</v>
      </c>
      <c r="G15" s="45" t="s">
        <v>19</v>
      </c>
      <c r="H15" s="44" t="s">
        <v>20</v>
      </c>
      <c r="I15" s="45"/>
      <c r="J15" s="44" t="s">
        <v>21</v>
      </c>
      <c r="K15" s="33"/>
      <c r="L15" s="40"/>
      <c r="M15" s="33"/>
      <c r="N15" s="40"/>
    </row>
    <row r="16" spans="1:14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25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x14ac:dyDescent="0.25">
      <c r="A18" s="33" t="s">
        <v>22</v>
      </c>
      <c r="B18" s="33"/>
      <c r="C18" s="33"/>
      <c r="D18" s="33"/>
      <c r="E18" s="33"/>
      <c r="F18" s="33"/>
      <c r="G18" s="33"/>
      <c r="H18" s="43"/>
      <c r="I18" s="33"/>
      <c r="J18" s="33"/>
      <c r="K18" s="33"/>
      <c r="L18" s="33"/>
      <c r="M18" s="33"/>
      <c r="N18" s="33"/>
    </row>
    <row r="19" spans="1:14" x14ac:dyDescent="0.25">
      <c r="A19" s="49" t="s">
        <v>23</v>
      </c>
      <c r="B19" s="32">
        <v>8343000</v>
      </c>
      <c r="C19" s="33"/>
      <c r="D19" s="33"/>
      <c r="E19" s="33"/>
      <c r="F19" s="47">
        <v>0.54900000000000004</v>
      </c>
      <c r="G19" s="33" t="s">
        <v>24</v>
      </c>
      <c r="H19" s="34">
        <f>+MIN(1,ROUND(B19/B$36,4))</f>
        <v>7.9500000000000001E-2</v>
      </c>
      <c r="I19" s="33" t="s">
        <v>25</v>
      </c>
      <c r="J19" s="35">
        <f>ROUND((F19*H19/100),5)</f>
        <v>4.4000000000000002E-4</v>
      </c>
      <c r="K19" s="33"/>
      <c r="L19" s="33"/>
      <c r="M19" s="33" t="s">
        <v>26</v>
      </c>
      <c r="N19" s="33"/>
    </row>
    <row r="20" spans="1:14" x14ac:dyDescent="0.25">
      <c r="A20" s="33"/>
      <c r="B20" s="29"/>
      <c r="C20" s="33"/>
      <c r="D20" s="33"/>
      <c r="E20" s="33"/>
      <c r="F20" s="33"/>
      <c r="G20" s="33"/>
      <c r="H20" s="43" t="s">
        <v>26</v>
      </c>
      <c r="I20" s="33"/>
      <c r="J20" s="35"/>
      <c r="K20" s="33"/>
      <c r="L20" s="33"/>
      <c r="M20" s="33"/>
      <c r="N20" s="33"/>
    </row>
    <row r="21" spans="1:14" x14ac:dyDescent="0.25">
      <c r="A21" s="33" t="s">
        <v>27</v>
      </c>
      <c r="B21" s="29"/>
      <c r="C21" s="33"/>
      <c r="D21" s="33"/>
      <c r="E21" s="33"/>
      <c r="F21" s="33"/>
      <c r="G21" s="33"/>
      <c r="H21" s="43"/>
      <c r="I21" s="33"/>
      <c r="J21" s="35"/>
      <c r="K21" s="33"/>
      <c r="L21" s="33"/>
      <c r="M21" s="33"/>
      <c r="N21" s="33"/>
    </row>
    <row r="22" spans="1:14" x14ac:dyDescent="0.25">
      <c r="A22" s="49" t="s">
        <v>28</v>
      </c>
      <c r="B22" s="29">
        <v>451360068</v>
      </c>
      <c r="C22" s="33"/>
      <c r="D22" s="34">
        <f>ROUND((B22/B31),4)</f>
        <v>0.49299999999999999</v>
      </c>
      <c r="E22" s="33" t="s">
        <v>24</v>
      </c>
      <c r="F22" s="48">
        <v>4.0561999999999996</v>
      </c>
      <c r="G22" s="33" t="s">
        <v>24</v>
      </c>
      <c r="H22" s="34">
        <f>SUM(1-$H$19)</f>
        <v>0.92049999999999998</v>
      </c>
      <c r="I22" s="33" t="s">
        <v>25</v>
      </c>
      <c r="J22" s="35">
        <f>ROUND((D22*F22*H22/100),5)</f>
        <v>1.8409999999999999E-2</v>
      </c>
      <c r="K22" s="33"/>
      <c r="L22" s="33">
        <f>ROUND(MIN(L33,(J19+J22)*100),2)</f>
        <v>1.89</v>
      </c>
      <c r="M22" s="33"/>
      <c r="N22" s="33">
        <f>ROUND((L22/L33*100),2)</f>
        <v>31.29</v>
      </c>
    </row>
    <row r="23" spans="1:14" x14ac:dyDescent="0.25">
      <c r="A23" s="33"/>
      <c r="B23" s="29"/>
      <c r="C23" s="33"/>
      <c r="D23" s="34"/>
      <c r="E23" s="33"/>
      <c r="F23" s="33"/>
      <c r="G23" s="33"/>
      <c r="H23" s="34" t="s">
        <v>26</v>
      </c>
      <c r="I23" s="33"/>
      <c r="J23" s="35"/>
      <c r="K23" s="33"/>
      <c r="L23" s="33"/>
      <c r="M23" s="33"/>
      <c r="N23" s="33"/>
    </row>
    <row r="24" spans="1:14" x14ac:dyDescent="0.25">
      <c r="A24" s="33" t="s">
        <v>29</v>
      </c>
      <c r="B24" s="29"/>
      <c r="C24" s="33"/>
      <c r="D24" s="34"/>
      <c r="E24" s="33"/>
      <c r="F24" s="33"/>
      <c r="G24" s="33"/>
      <c r="H24" s="34" t="s">
        <v>26</v>
      </c>
      <c r="I24" s="33"/>
      <c r="J24" s="35"/>
      <c r="K24" s="33"/>
      <c r="L24" s="33"/>
      <c r="M24" s="33"/>
      <c r="N24" s="33"/>
    </row>
    <row r="25" spans="1:14" x14ac:dyDescent="0.25">
      <c r="A25" s="33"/>
      <c r="B25" s="29">
        <v>0</v>
      </c>
      <c r="C25" s="33"/>
      <c r="D25" s="34">
        <f>ROUND((B25/B31),4)</f>
        <v>0</v>
      </c>
      <c r="E25" s="33" t="s">
        <v>24</v>
      </c>
      <c r="F25" s="33">
        <v>0</v>
      </c>
      <c r="G25" s="33" t="s">
        <v>24</v>
      </c>
      <c r="H25" s="34">
        <f>SUM(1-$H$19)</f>
        <v>0.92049999999999998</v>
      </c>
      <c r="I25" s="33" t="s">
        <v>25</v>
      </c>
      <c r="J25" s="35">
        <f>ROUND((D25*F25*H25/100),5)</f>
        <v>0</v>
      </c>
      <c r="K25" s="33"/>
      <c r="L25" s="33"/>
      <c r="M25" s="33"/>
      <c r="N25" s="33"/>
    </row>
    <row r="26" spans="1:14" x14ac:dyDescent="0.25">
      <c r="A26" s="33"/>
      <c r="B26" s="29"/>
      <c r="C26" s="33"/>
      <c r="D26" s="34"/>
      <c r="E26" s="33"/>
      <c r="F26" s="33"/>
      <c r="G26" s="33"/>
      <c r="H26" s="34" t="s">
        <v>26</v>
      </c>
      <c r="I26" s="33"/>
      <c r="J26" s="35"/>
      <c r="K26" s="33"/>
      <c r="L26" s="33"/>
      <c r="M26" s="33"/>
      <c r="N26" s="33"/>
    </row>
    <row r="27" spans="1:14" x14ac:dyDescent="0.25">
      <c r="A27" s="33" t="s">
        <v>30</v>
      </c>
      <c r="B27" s="29"/>
      <c r="C27" s="33"/>
      <c r="D27" s="34"/>
      <c r="E27" s="33"/>
      <c r="F27" s="33"/>
      <c r="G27" s="33"/>
      <c r="H27" s="34" t="s">
        <v>26</v>
      </c>
      <c r="I27" s="33"/>
      <c r="J27" s="35"/>
      <c r="K27" s="33"/>
      <c r="L27" s="33"/>
      <c r="M27" s="33"/>
      <c r="N27" s="33"/>
    </row>
    <row r="28" spans="1:14" x14ac:dyDescent="0.25">
      <c r="A28" s="49" t="s">
        <v>31</v>
      </c>
      <c r="B28" s="29">
        <v>464111550</v>
      </c>
      <c r="C28" s="33"/>
      <c r="D28" s="34">
        <f>D31-D22-D25</f>
        <v>0.50700000000000001</v>
      </c>
      <c r="E28" s="33" t="s">
        <v>24</v>
      </c>
      <c r="F28" s="33">
        <v>8.92</v>
      </c>
      <c r="G28" s="33" t="s">
        <v>24</v>
      </c>
      <c r="H28" s="34">
        <f>SUM(1-$H$19)</f>
        <v>0.92049999999999998</v>
      </c>
      <c r="I28" s="33" t="s">
        <v>25</v>
      </c>
      <c r="J28" s="35">
        <f>ROUND((D28*F28*H28/100),5)</f>
        <v>4.163E-2</v>
      </c>
      <c r="K28" s="33"/>
      <c r="L28" s="33">
        <f>SUM(L33-L22)</f>
        <v>4.1500000000000004</v>
      </c>
      <c r="M28" s="33"/>
      <c r="N28" s="33">
        <f>SUM(N33-N22)</f>
        <v>68.710000000000008</v>
      </c>
    </row>
    <row r="29" spans="1:14" x14ac:dyDescent="0.25">
      <c r="A29" s="33"/>
      <c r="B29" s="31"/>
      <c r="C29" s="33"/>
      <c r="D29" s="42"/>
      <c r="E29" s="33"/>
      <c r="F29" s="33"/>
      <c r="G29" s="33"/>
      <c r="H29" s="33"/>
      <c r="I29" s="33"/>
      <c r="J29" s="41"/>
      <c r="K29" s="33"/>
      <c r="L29" s="40"/>
      <c r="M29" s="33"/>
      <c r="N29" s="40"/>
    </row>
    <row r="30" spans="1:14" x14ac:dyDescent="0.25">
      <c r="A30" s="33" t="s">
        <v>32</v>
      </c>
      <c r="B30" s="29"/>
      <c r="C30" s="33"/>
      <c r="D30" s="34"/>
      <c r="E30" s="33"/>
      <c r="F30" s="33"/>
      <c r="G30" s="33"/>
      <c r="H30" s="33"/>
      <c r="I30" s="33"/>
      <c r="J30" s="35"/>
      <c r="K30" s="33"/>
      <c r="L30" s="33"/>
      <c r="M30" s="33"/>
      <c r="N30" s="33"/>
    </row>
    <row r="31" spans="1:14" ht="15.75" thickBot="1" x14ac:dyDescent="0.3">
      <c r="A31" s="33" t="s">
        <v>33</v>
      </c>
      <c r="B31" s="29">
        <f>SUM(+B22+B25+B28)</f>
        <v>915471618</v>
      </c>
      <c r="C31" s="33"/>
      <c r="D31" s="34">
        <v>1</v>
      </c>
      <c r="E31" s="33"/>
      <c r="F31" s="33"/>
      <c r="G31" s="33"/>
      <c r="H31" s="33"/>
      <c r="I31" s="33"/>
      <c r="J31" s="35" t="s">
        <v>26</v>
      </c>
      <c r="K31" s="33"/>
      <c r="L31" s="33"/>
      <c r="M31" s="33"/>
      <c r="N31" s="33"/>
    </row>
    <row r="32" spans="1:14" ht="15.75" thickTop="1" x14ac:dyDescent="0.25">
      <c r="A32" s="33"/>
      <c r="B32" s="30"/>
      <c r="C32" s="33"/>
      <c r="D32" s="39"/>
      <c r="E32" s="33"/>
      <c r="F32" s="33"/>
      <c r="G32" s="33"/>
      <c r="H32" s="33"/>
      <c r="I32" s="33"/>
      <c r="J32" s="35" t="s">
        <v>26</v>
      </c>
      <c r="K32" s="33"/>
      <c r="L32" s="33"/>
      <c r="M32" s="33"/>
      <c r="N32" s="33"/>
    </row>
    <row r="33" spans="1:14" ht="15.75" thickBot="1" x14ac:dyDescent="0.3">
      <c r="A33" s="33" t="s">
        <v>34</v>
      </c>
      <c r="B33" s="29"/>
      <c r="C33" s="33"/>
      <c r="D33" s="33"/>
      <c r="E33" s="33"/>
      <c r="F33" s="33"/>
      <c r="G33" s="33"/>
      <c r="H33" s="33"/>
      <c r="I33" s="33"/>
      <c r="J33" s="35">
        <f>ROUND((J19+J22+J25+J28),6)</f>
        <v>6.0479999999999999E-2</v>
      </c>
      <c r="K33" s="33"/>
      <c r="L33" s="33">
        <f>TRUNC(J33,4)*100</f>
        <v>6.04</v>
      </c>
      <c r="M33" s="33"/>
      <c r="N33" s="33">
        <v>100</v>
      </c>
    </row>
    <row r="34" spans="1:14" ht="15.75" thickTop="1" x14ac:dyDescent="0.25">
      <c r="A34" s="33"/>
      <c r="B34" s="29"/>
      <c r="C34" s="33"/>
      <c r="D34" s="33"/>
      <c r="E34" s="33"/>
      <c r="F34" s="33"/>
      <c r="G34" s="33"/>
      <c r="H34" s="33"/>
      <c r="I34" s="33"/>
      <c r="J34" s="39"/>
      <c r="K34" s="33"/>
      <c r="L34" s="39"/>
      <c r="M34" s="33"/>
      <c r="N34" s="39"/>
    </row>
    <row r="35" spans="1:14" x14ac:dyDescent="0.25">
      <c r="A35" s="33" t="s">
        <v>35</v>
      </c>
      <c r="B35" s="38"/>
      <c r="C35" s="33"/>
      <c r="D35" s="33"/>
      <c r="E35" s="33"/>
      <c r="F35" s="33"/>
      <c r="G35" s="33"/>
      <c r="H35" s="33"/>
      <c r="I35" s="33"/>
      <c r="J35" s="37"/>
      <c r="K35" s="33"/>
      <c r="L35" s="33"/>
      <c r="M35" s="33"/>
      <c r="N35" s="37"/>
    </row>
    <row r="36" spans="1:14" ht="15.75" thickBot="1" x14ac:dyDescent="0.3">
      <c r="A36" s="49" t="s">
        <v>36</v>
      </c>
      <c r="B36" s="28">
        <v>104985520.81999999</v>
      </c>
      <c r="C36" s="33"/>
      <c r="D36" s="33"/>
      <c r="E36" s="33"/>
      <c r="F36" s="33"/>
      <c r="G36" s="33"/>
      <c r="H36" s="33"/>
      <c r="I36" s="33"/>
      <c r="J36" s="37"/>
      <c r="K36" s="33"/>
      <c r="L36" s="33"/>
      <c r="M36" s="33"/>
      <c r="N36" s="37"/>
    </row>
    <row r="37" spans="1:14" ht="15.75" thickTop="1" x14ac:dyDescent="0.25">
      <c r="A37" s="33"/>
      <c r="B37" s="3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</row>
    <row r="39" spans="1:14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60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2.5703125" bestFit="1" customWidth="1"/>
    <col min="3" max="3" width="2.7109375" customWidth="1"/>
    <col min="4" max="4" width="15.5703125" bestFit="1" customWidth="1"/>
    <col min="5" max="5" width="3" customWidth="1"/>
    <col min="6" max="6" width="7.140625" bestFit="1" customWidth="1"/>
    <col min="7" max="7" width="3.7109375" customWidth="1"/>
    <col min="9" max="9" width="2.85546875" customWidth="1"/>
    <col min="10" max="10" width="12.7109375" bestFit="1" customWidth="1"/>
    <col min="11" max="11" width="2.5703125" customWidth="1"/>
    <col min="13" max="13" width="2.7109375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60</v>
      </c>
    </row>
    <row r="4" spans="1:14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46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x14ac:dyDescent="0.25">
      <c r="A10" s="33"/>
      <c r="B10" s="33"/>
      <c r="C10" s="33"/>
      <c r="D10" s="34"/>
      <c r="E10" s="38"/>
      <c r="F10" s="38"/>
      <c r="G10" s="38"/>
      <c r="H10" s="38"/>
      <c r="I10" s="38"/>
      <c r="J10" s="38"/>
      <c r="K10" s="38"/>
      <c r="L10" s="33"/>
      <c r="M10" s="33"/>
      <c r="N10" s="33"/>
    </row>
    <row r="11" spans="1:14" x14ac:dyDescent="0.25">
      <c r="A11" s="33"/>
      <c r="B11" s="45"/>
      <c r="C11" s="45"/>
      <c r="D11" s="45"/>
      <c r="E11" s="45"/>
      <c r="F11" s="45"/>
      <c r="G11" s="45"/>
      <c r="H11" s="45"/>
      <c r="I11" s="45"/>
      <c r="J11" s="45" t="s">
        <v>3</v>
      </c>
      <c r="K11" s="45"/>
      <c r="L11" s="54" t="s">
        <v>4</v>
      </c>
      <c r="M11" s="54"/>
      <c r="N11" s="54"/>
    </row>
    <row r="12" spans="1:14" x14ac:dyDescent="0.25">
      <c r="A12" s="33"/>
      <c r="B12" s="45"/>
      <c r="C12" s="45"/>
      <c r="D12" s="45"/>
      <c r="E12" s="45"/>
      <c r="F12" s="45"/>
      <c r="G12" s="45"/>
      <c r="H12" s="45"/>
      <c r="I12" s="45"/>
      <c r="J12" s="45" t="s">
        <v>5</v>
      </c>
      <c r="K12" s="45"/>
      <c r="L12" s="52" t="s">
        <v>6</v>
      </c>
      <c r="M12" s="52"/>
      <c r="N12" s="52"/>
    </row>
    <row r="13" spans="1:14" x14ac:dyDescent="0.25">
      <c r="A13" s="33"/>
      <c r="B13" s="46"/>
      <c r="C13" s="45"/>
      <c r="D13" s="45" t="s">
        <v>7</v>
      </c>
      <c r="E13" s="45"/>
      <c r="F13" s="45" t="s">
        <v>8</v>
      </c>
      <c r="G13" s="45"/>
      <c r="H13" s="45"/>
      <c r="I13" s="45"/>
      <c r="J13" s="45" t="s">
        <v>9</v>
      </c>
      <c r="K13" s="45"/>
      <c r="L13" s="44"/>
      <c r="M13" s="44"/>
      <c r="N13" s="44"/>
    </row>
    <row r="14" spans="1:14" x14ac:dyDescent="0.25">
      <c r="A14" s="33"/>
      <c r="B14" s="46" t="s">
        <v>10</v>
      </c>
      <c r="C14" s="45"/>
      <c r="D14" s="45" t="s">
        <v>11</v>
      </c>
      <c r="E14" s="45"/>
      <c r="F14" s="45" t="s">
        <v>12</v>
      </c>
      <c r="G14" s="45"/>
      <c r="H14" s="45" t="s">
        <v>13</v>
      </c>
      <c r="I14" s="45"/>
      <c r="J14" s="45" t="s">
        <v>14</v>
      </c>
      <c r="K14" s="45"/>
      <c r="L14" s="45" t="s">
        <v>15</v>
      </c>
      <c r="M14" s="45"/>
      <c r="N14" s="45" t="s">
        <v>11</v>
      </c>
    </row>
    <row r="15" spans="1:14" x14ac:dyDescent="0.25">
      <c r="A15" s="33"/>
      <c r="B15" s="44" t="s">
        <v>16</v>
      </c>
      <c r="C15" s="45"/>
      <c r="D15" s="44" t="s">
        <v>17</v>
      </c>
      <c r="E15" s="45"/>
      <c r="F15" s="44" t="s">
        <v>18</v>
      </c>
      <c r="G15" s="45" t="s">
        <v>19</v>
      </c>
      <c r="H15" s="44" t="s">
        <v>20</v>
      </c>
      <c r="I15" s="45"/>
      <c r="J15" s="44" t="s">
        <v>21</v>
      </c>
      <c r="K15" s="33"/>
      <c r="L15" s="40"/>
      <c r="M15" s="33"/>
      <c r="N15" s="40"/>
    </row>
    <row r="16" spans="1:14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25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x14ac:dyDescent="0.25">
      <c r="A18" s="33" t="s">
        <v>22</v>
      </c>
      <c r="B18" s="33"/>
      <c r="C18" s="33"/>
      <c r="D18" s="33"/>
      <c r="E18" s="33"/>
      <c r="F18" s="33"/>
      <c r="G18" s="33"/>
      <c r="H18" s="43"/>
      <c r="I18" s="33"/>
      <c r="J18" s="33"/>
      <c r="K18" s="33"/>
      <c r="L18" s="33"/>
      <c r="M18" s="33"/>
      <c r="N18" s="33"/>
    </row>
    <row r="19" spans="1:14" x14ac:dyDescent="0.25">
      <c r="A19" s="49" t="s">
        <v>23</v>
      </c>
      <c r="B19" s="32">
        <v>0</v>
      </c>
      <c r="C19" s="33"/>
      <c r="D19" s="33"/>
      <c r="E19" s="33"/>
      <c r="F19" s="47">
        <v>0</v>
      </c>
      <c r="G19" s="33" t="s">
        <v>24</v>
      </c>
      <c r="H19" s="34">
        <f>+MIN(1,ROUND(B19/B$36,4))</f>
        <v>0</v>
      </c>
      <c r="I19" s="33" t="s">
        <v>25</v>
      </c>
      <c r="J19" s="35">
        <f>ROUND((F19*H19/100),5)</f>
        <v>0</v>
      </c>
      <c r="K19" s="33"/>
      <c r="L19" s="33"/>
      <c r="M19" s="33" t="s">
        <v>26</v>
      </c>
      <c r="N19" s="33"/>
    </row>
    <row r="20" spans="1:14" x14ac:dyDescent="0.25">
      <c r="A20" s="33"/>
      <c r="B20" s="29"/>
      <c r="C20" s="33"/>
      <c r="D20" s="33"/>
      <c r="E20" s="33"/>
      <c r="F20" s="33"/>
      <c r="G20" s="33"/>
      <c r="H20" s="43" t="s">
        <v>26</v>
      </c>
      <c r="I20" s="33"/>
      <c r="J20" s="35"/>
      <c r="K20" s="33"/>
      <c r="L20" s="33"/>
      <c r="M20" s="33"/>
      <c r="N20" s="33"/>
    </row>
    <row r="21" spans="1:14" x14ac:dyDescent="0.25">
      <c r="A21" s="33" t="s">
        <v>27</v>
      </c>
      <c r="B21" s="29"/>
      <c r="C21" s="33"/>
      <c r="D21" s="33"/>
      <c r="E21" s="33"/>
      <c r="F21" s="33"/>
      <c r="G21" s="33"/>
      <c r="H21" s="43"/>
      <c r="I21" s="33"/>
      <c r="J21" s="35"/>
      <c r="K21" s="33"/>
      <c r="L21" s="33"/>
      <c r="M21" s="33"/>
      <c r="N21" s="33"/>
    </row>
    <row r="22" spans="1:14" x14ac:dyDescent="0.25">
      <c r="A22" s="49" t="s">
        <v>28</v>
      </c>
      <c r="B22" s="29">
        <v>451320069</v>
      </c>
      <c r="C22" s="33"/>
      <c r="D22" s="34">
        <f>ROUND((B22/B31),4)</f>
        <v>0.49199999999999999</v>
      </c>
      <c r="E22" s="33" t="s">
        <v>24</v>
      </c>
      <c r="F22" s="48">
        <v>4.0606</v>
      </c>
      <c r="G22" s="33" t="s">
        <v>24</v>
      </c>
      <c r="H22" s="34">
        <f>SUM(1-$H$19)</f>
        <v>1</v>
      </c>
      <c r="I22" s="33" t="s">
        <v>25</v>
      </c>
      <c r="J22" s="35">
        <f>ROUND((D22*F22*H22/100),5)</f>
        <v>1.9980000000000001E-2</v>
      </c>
      <c r="K22" s="33"/>
      <c r="L22" s="33">
        <f>ROUND(MIN(L33,(J19+J22)*100),2)</f>
        <v>2</v>
      </c>
      <c r="M22" s="33"/>
      <c r="N22" s="33">
        <f>ROUND((L22/L33*100),2)</f>
        <v>30.67</v>
      </c>
    </row>
    <row r="23" spans="1:14" x14ac:dyDescent="0.25">
      <c r="A23" s="33"/>
      <c r="B23" s="29"/>
      <c r="C23" s="33"/>
      <c r="D23" s="34"/>
      <c r="E23" s="33"/>
      <c r="F23" s="33"/>
      <c r="G23" s="33"/>
      <c r="H23" s="34" t="s">
        <v>26</v>
      </c>
      <c r="I23" s="33"/>
      <c r="J23" s="35"/>
      <c r="K23" s="33"/>
      <c r="L23" s="33"/>
      <c r="M23" s="33"/>
      <c r="N23" s="33"/>
    </row>
    <row r="24" spans="1:14" x14ac:dyDescent="0.25">
      <c r="A24" s="33" t="s">
        <v>29</v>
      </c>
      <c r="B24" s="29"/>
      <c r="C24" s="33"/>
      <c r="D24" s="34"/>
      <c r="E24" s="33"/>
      <c r="F24" s="33"/>
      <c r="G24" s="33"/>
      <c r="H24" s="34" t="s">
        <v>26</v>
      </c>
      <c r="I24" s="33"/>
      <c r="J24" s="35"/>
      <c r="K24" s="33"/>
      <c r="L24" s="33"/>
      <c r="M24" s="33"/>
      <c r="N24" s="33"/>
    </row>
    <row r="25" spans="1:14" x14ac:dyDescent="0.25">
      <c r="A25" s="33"/>
      <c r="B25" s="29">
        <v>0</v>
      </c>
      <c r="C25" s="33"/>
      <c r="D25" s="34">
        <f>ROUND((B25/B31),4)</f>
        <v>0</v>
      </c>
      <c r="E25" s="33" t="s">
        <v>24</v>
      </c>
      <c r="F25" s="33">
        <v>0</v>
      </c>
      <c r="G25" s="33" t="s">
        <v>24</v>
      </c>
      <c r="H25" s="34">
        <f>SUM(1-$H$19)</f>
        <v>1</v>
      </c>
      <c r="I25" s="33" t="s">
        <v>25</v>
      </c>
      <c r="J25" s="35">
        <f>ROUND((D25*F25*H25/100),5)</f>
        <v>0</v>
      </c>
      <c r="K25" s="33"/>
      <c r="L25" s="33"/>
      <c r="M25" s="33"/>
      <c r="N25" s="33"/>
    </row>
    <row r="26" spans="1:14" x14ac:dyDescent="0.25">
      <c r="A26" s="33"/>
      <c r="B26" s="29"/>
      <c r="C26" s="33"/>
      <c r="D26" s="34"/>
      <c r="E26" s="33"/>
      <c r="F26" s="33"/>
      <c r="G26" s="33"/>
      <c r="H26" s="34" t="s">
        <v>26</v>
      </c>
      <c r="I26" s="33"/>
      <c r="J26" s="35"/>
      <c r="K26" s="33"/>
      <c r="L26" s="33"/>
      <c r="M26" s="33"/>
      <c r="N26" s="33"/>
    </row>
    <row r="27" spans="1:14" x14ac:dyDescent="0.25">
      <c r="A27" s="33" t="s">
        <v>30</v>
      </c>
      <c r="B27" s="29"/>
      <c r="C27" s="33"/>
      <c r="D27" s="34"/>
      <c r="E27" s="33"/>
      <c r="F27" s="33"/>
      <c r="G27" s="33"/>
      <c r="H27" s="34" t="s">
        <v>26</v>
      </c>
      <c r="I27" s="33"/>
      <c r="J27" s="35"/>
      <c r="K27" s="33"/>
      <c r="L27" s="33"/>
      <c r="M27" s="33"/>
      <c r="N27" s="33"/>
    </row>
    <row r="28" spans="1:14" x14ac:dyDescent="0.25">
      <c r="A28" s="49" t="s">
        <v>31</v>
      </c>
      <c r="B28" s="29">
        <v>465906146</v>
      </c>
      <c r="C28" s="33"/>
      <c r="D28" s="34">
        <f>D31-D22-D25</f>
        <v>0.50800000000000001</v>
      </c>
      <c r="E28" s="33" t="s">
        <v>24</v>
      </c>
      <c r="F28" s="33">
        <v>8.92</v>
      </c>
      <c r="G28" s="33" t="s">
        <v>24</v>
      </c>
      <c r="H28" s="34">
        <f>SUM(1-$H$19)</f>
        <v>1</v>
      </c>
      <c r="I28" s="33" t="s">
        <v>25</v>
      </c>
      <c r="J28" s="35">
        <f>ROUND((D28*F28*H28/100),5)</f>
        <v>4.5310000000000003E-2</v>
      </c>
      <c r="K28" s="33"/>
      <c r="L28" s="33">
        <f>SUM(L33-L22)</f>
        <v>4.5199999999999996</v>
      </c>
      <c r="M28" s="33"/>
      <c r="N28" s="33">
        <f>SUM(N33-N22)</f>
        <v>69.33</v>
      </c>
    </row>
    <row r="29" spans="1:14" x14ac:dyDescent="0.25">
      <c r="A29" s="33"/>
      <c r="B29" s="31"/>
      <c r="C29" s="33"/>
      <c r="D29" s="42"/>
      <c r="E29" s="33"/>
      <c r="F29" s="33"/>
      <c r="G29" s="33"/>
      <c r="H29" s="33"/>
      <c r="I29" s="33"/>
      <c r="J29" s="41"/>
      <c r="K29" s="33"/>
      <c r="L29" s="40"/>
      <c r="M29" s="33"/>
      <c r="N29" s="40"/>
    </row>
    <row r="30" spans="1:14" x14ac:dyDescent="0.25">
      <c r="A30" s="33" t="s">
        <v>32</v>
      </c>
      <c r="B30" s="29"/>
      <c r="C30" s="33"/>
      <c r="D30" s="34"/>
      <c r="E30" s="33"/>
      <c r="F30" s="33"/>
      <c r="G30" s="33"/>
      <c r="H30" s="33"/>
      <c r="I30" s="33"/>
      <c r="J30" s="35"/>
      <c r="K30" s="33"/>
      <c r="L30" s="33"/>
      <c r="M30" s="33"/>
      <c r="N30" s="33"/>
    </row>
    <row r="31" spans="1:14" ht="15.75" thickBot="1" x14ac:dyDescent="0.3">
      <c r="A31" s="33" t="s">
        <v>33</v>
      </c>
      <c r="B31" s="29">
        <f>SUM(+B22+B25+B28)</f>
        <v>917226215</v>
      </c>
      <c r="C31" s="33"/>
      <c r="D31" s="34">
        <v>1</v>
      </c>
      <c r="E31" s="33"/>
      <c r="F31" s="33"/>
      <c r="G31" s="33"/>
      <c r="H31" s="33"/>
      <c r="I31" s="33"/>
      <c r="J31" s="35" t="s">
        <v>26</v>
      </c>
      <c r="K31" s="33"/>
      <c r="L31" s="33"/>
      <c r="M31" s="33"/>
      <c r="N31" s="33"/>
    </row>
    <row r="32" spans="1:14" ht="15.75" thickTop="1" x14ac:dyDescent="0.25">
      <c r="A32" s="33"/>
      <c r="B32" s="30"/>
      <c r="C32" s="33"/>
      <c r="D32" s="39"/>
      <c r="E32" s="33"/>
      <c r="F32" s="33"/>
      <c r="G32" s="33"/>
      <c r="H32" s="33"/>
      <c r="I32" s="33"/>
      <c r="J32" s="35" t="s">
        <v>26</v>
      </c>
      <c r="K32" s="33"/>
      <c r="L32" s="33"/>
      <c r="M32" s="33"/>
      <c r="N32" s="33"/>
    </row>
    <row r="33" spans="1:14" ht="15.75" thickBot="1" x14ac:dyDescent="0.3">
      <c r="A33" s="33" t="s">
        <v>34</v>
      </c>
      <c r="B33" s="29"/>
      <c r="C33" s="33"/>
      <c r="D33" s="33"/>
      <c r="E33" s="33"/>
      <c r="F33" s="33"/>
      <c r="G33" s="33"/>
      <c r="H33" s="33"/>
      <c r="I33" s="33"/>
      <c r="J33" s="35">
        <f>ROUND((J19+J22+J25+J28),6)</f>
        <v>6.5290000000000001E-2</v>
      </c>
      <c r="K33" s="33"/>
      <c r="L33" s="33">
        <f>TRUNC(J33,4)*100</f>
        <v>6.52</v>
      </c>
      <c r="M33" s="33"/>
      <c r="N33" s="33">
        <v>100</v>
      </c>
    </row>
    <row r="34" spans="1:14" ht="15.75" thickTop="1" x14ac:dyDescent="0.25">
      <c r="A34" s="33"/>
      <c r="B34" s="29"/>
      <c r="C34" s="33"/>
      <c r="D34" s="33"/>
      <c r="E34" s="33"/>
      <c r="F34" s="33"/>
      <c r="G34" s="33"/>
      <c r="H34" s="33"/>
      <c r="I34" s="33"/>
      <c r="J34" s="39"/>
      <c r="K34" s="33"/>
      <c r="L34" s="39"/>
      <c r="M34" s="33"/>
      <c r="N34" s="39"/>
    </row>
    <row r="35" spans="1:14" x14ac:dyDescent="0.25">
      <c r="A35" s="33" t="s">
        <v>35</v>
      </c>
      <c r="B35" s="38"/>
      <c r="C35" s="33"/>
      <c r="D35" s="33"/>
      <c r="E35" s="33"/>
      <c r="F35" s="33"/>
      <c r="G35" s="33"/>
      <c r="H35" s="33"/>
      <c r="I35" s="33"/>
      <c r="J35" s="37"/>
      <c r="K35" s="33"/>
      <c r="L35" s="33"/>
      <c r="M35" s="33"/>
      <c r="N35" s="37"/>
    </row>
    <row r="36" spans="1:14" ht="15.75" thickBot="1" x14ac:dyDescent="0.3">
      <c r="A36" s="49" t="s">
        <v>36</v>
      </c>
      <c r="B36" s="28">
        <v>116661207.205</v>
      </c>
      <c r="C36" s="33"/>
      <c r="D36" s="33"/>
      <c r="E36" s="33"/>
      <c r="F36" s="33"/>
      <c r="G36" s="33"/>
      <c r="H36" s="33"/>
      <c r="I36" s="33"/>
      <c r="J36" s="37"/>
      <c r="K36" s="33"/>
      <c r="L36" s="33"/>
      <c r="M36" s="33"/>
      <c r="N36" s="37"/>
    </row>
    <row r="37" spans="1:14" ht="15.75" thickTop="1" x14ac:dyDescent="0.25">
      <c r="A37" s="33"/>
      <c r="B37" s="3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</row>
  </sheetData>
  <mergeCells count="6">
    <mergeCell ref="L12:N12"/>
    <mergeCell ref="A5:N5"/>
    <mergeCell ref="A6:N6"/>
    <mergeCell ref="A7:N7"/>
    <mergeCell ref="L11:N11"/>
    <mergeCell ref="A8:N8"/>
  </mergeCells>
  <pageMargins left="0.7" right="0.7" top="0.75" bottom="0.75" header="0.3" footer="0.3"/>
  <pageSetup scale="82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2.5703125" bestFit="1" customWidth="1"/>
    <col min="3" max="3" width="3.7109375" customWidth="1"/>
    <col min="5" max="5" width="3" customWidth="1"/>
    <col min="7" max="7" width="3.5703125" customWidth="1"/>
    <col min="9" max="9" width="3" customWidth="1"/>
    <col min="10" max="10" width="12.7109375" bestFit="1" customWidth="1"/>
    <col min="11" max="11" width="3" customWidth="1"/>
    <col min="13" max="13" width="3.85546875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61</v>
      </c>
    </row>
    <row r="4" spans="1:14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47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x14ac:dyDescent="0.25">
      <c r="A10" s="33"/>
      <c r="B10" s="33"/>
      <c r="C10" s="33"/>
      <c r="D10" s="34"/>
      <c r="E10" s="38"/>
      <c r="F10" s="38"/>
      <c r="G10" s="38"/>
      <c r="H10" s="38"/>
      <c r="I10" s="38"/>
      <c r="J10" s="38"/>
      <c r="K10" s="38"/>
      <c r="L10" s="33"/>
      <c r="M10" s="33"/>
      <c r="N10" s="33"/>
    </row>
    <row r="11" spans="1:14" x14ac:dyDescent="0.25">
      <c r="A11" s="33"/>
      <c r="B11" s="45"/>
      <c r="C11" s="45"/>
      <c r="D11" s="45"/>
      <c r="E11" s="45"/>
      <c r="F11" s="45"/>
      <c r="G11" s="45"/>
      <c r="H11" s="45"/>
      <c r="I11" s="45"/>
      <c r="J11" s="45" t="s">
        <v>3</v>
      </c>
      <c r="K11" s="45"/>
      <c r="L11" s="54" t="s">
        <v>4</v>
      </c>
      <c r="M11" s="54"/>
      <c r="N11" s="54"/>
    </row>
    <row r="12" spans="1:14" x14ac:dyDescent="0.25">
      <c r="A12" s="33"/>
      <c r="B12" s="45"/>
      <c r="C12" s="45"/>
      <c r="D12" s="45"/>
      <c r="E12" s="45"/>
      <c r="F12" s="45"/>
      <c r="G12" s="45"/>
      <c r="H12" s="45"/>
      <c r="I12" s="45"/>
      <c r="J12" s="45" t="s">
        <v>5</v>
      </c>
      <c r="K12" s="45"/>
      <c r="L12" s="52" t="s">
        <v>6</v>
      </c>
      <c r="M12" s="52"/>
      <c r="N12" s="52"/>
    </row>
    <row r="13" spans="1:14" x14ac:dyDescent="0.25">
      <c r="A13" s="33"/>
      <c r="B13" s="46"/>
      <c r="C13" s="45"/>
      <c r="D13" s="45" t="s">
        <v>7</v>
      </c>
      <c r="E13" s="45"/>
      <c r="F13" s="45" t="s">
        <v>8</v>
      </c>
      <c r="G13" s="45"/>
      <c r="H13" s="45"/>
      <c r="I13" s="45"/>
      <c r="J13" s="45" t="s">
        <v>9</v>
      </c>
      <c r="K13" s="45"/>
      <c r="L13" s="44"/>
      <c r="M13" s="44"/>
      <c r="N13" s="44"/>
    </row>
    <row r="14" spans="1:14" x14ac:dyDescent="0.25">
      <c r="A14" s="33"/>
      <c r="B14" s="46" t="s">
        <v>10</v>
      </c>
      <c r="C14" s="45"/>
      <c r="D14" s="45" t="s">
        <v>11</v>
      </c>
      <c r="E14" s="45"/>
      <c r="F14" s="45" t="s">
        <v>12</v>
      </c>
      <c r="G14" s="45"/>
      <c r="H14" s="45" t="s">
        <v>13</v>
      </c>
      <c r="I14" s="45"/>
      <c r="J14" s="45" t="s">
        <v>14</v>
      </c>
      <c r="K14" s="45"/>
      <c r="L14" s="45" t="s">
        <v>15</v>
      </c>
      <c r="M14" s="45"/>
      <c r="N14" s="45" t="s">
        <v>11</v>
      </c>
    </row>
    <row r="15" spans="1:14" x14ac:dyDescent="0.25">
      <c r="A15" s="33"/>
      <c r="B15" s="44" t="s">
        <v>16</v>
      </c>
      <c r="C15" s="45"/>
      <c r="D15" s="44" t="s">
        <v>17</v>
      </c>
      <c r="E15" s="45"/>
      <c r="F15" s="44" t="s">
        <v>18</v>
      </c>
      <c r="G15" s="45" t="s">
        <v>19</v>
      </c>
      <c r="H15" s="44" t="s">
        <v>20</v>
      </c>
      <c r="I15" s="45"/>
      <c r="J15" s="44" t="s">
        <v>21</v>
      </c>
      <c r="K15" s="33"/>
      <c r="L15" s="40"/>
      <c r="M15" s="33"/>
      <c r="N15" s="40"/>
    </row>
    <row r="16" spans="1:14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25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x14ac:dyDescent="0.25">
      <c r="A18" s="33" t="s">
        <v>22</v>
      </c>
      <c r="B18" s="33"/>
      <c r="C18" s="33"/>
      <c r="D18" s="33"/>
      <c r="E18" s="33"/>
      <c r="F18" s="33"/>
      <c r="G18" s="33"/>
      <c r="H18" s="43"/>
      <c r="I18" s="33"/>
      <c r="J18" s="33"/>
      <c r="K18" s="33"/>
      <c r="L18" s="33"/>
      <c r="M18" s="33"/>
      <c r="N18" s="33"/>
    </row>
    <row r="19" spans="1:14" x14ac:dyDescent="0.25">
      <c r="A19" s="49" t="s">
        <v>23</v>
      </c>
      <c r="B19" s="32">
        <v>0</v>
      </c>
      <c r="C19" s="33"/>
      <c r="D19" s="33"/>
      <c r="E19" s="33"/>
      <c r="F19" s="47">
        <v>0</v>
      </c>
      <c r="G19" s="33" t="s">
        <v>24</v>
      </c>
      <c r="H19" s="34">
        <f>+MIN(1,ROUND(B19/B$36,4))</f>
        <v>0</v>
      </c>
      <c r="I19" s="33" t="s">
        <v>25</v>
      </c>
      <c r="J19" s="35">
        <f>ROUND((F19*H19/100),5)</f>
        <v>0</v>
      </c>
      <c r="K19" s="33"/>
      <c r="L19" s="33"/>
      <c r="M19" s="33" t="s">
        <v>26</v>
      </c>
      <c r="N19" s="33"/>
    </row>
    <row r="20" spans="1:14" x14ac:dyDescent="0.25">
      <c r="A20" s="33"/>
      <c r="B20" s="29"/>
      <c r="C20" s="33"/>
      <c r="D20" s="33"/>
      <c r="E20" s="33"/>
      <c r="F20" s="33"/>
      <c r="G20" s="33"/>
      <c r="H20" s="43" t="s">
        <v>26</v>
      </c>
      <c r="I20" s="33"/>
      <c r="J20" s="35"/>
      <c r="K20" s="33"/>
      <c r="L20" s="33"/>
      <c r="M20" s="33"/>
      <c r="N20" s="33"/>
    </row>
    <row r="21" spans="1:14" x14ac:dyDescent="0.25">
      <c r="A21" s="33" t="s">
        <v>27</v>
      </c>
      <c r="B21" s="29"/>
      <c r="C21" s="33"/>
      <c r="D21" s="33"/>
      <c r="E21" s="33"/>
      <c r="F21" s="33"/>
      <c r="G21" s="33"/>
      <c r="H21" s="43"/>
      <c r="I21" s="33"/>
      <c r="J21" s="35"/>
      <c r="K21" s="33"/>
      <c r="L21" s="33"/>
      <c r="M21" s="33"/>
      <c r="N21" s="33"/>
    </row>
    <row r="22" spans="1:14" x14ac:dyDescent="0.25">
      <c r="A22" s="49" t="s">
        <v>28</v>
      </c>
      <c r="B22" s="29">
        <v>451240373</v>
      </c>
      <c r="C22" s="33"/>
      <c r="D22" s="34">
        <f>ROUND((B22/B31),4)</f>
        <v>0.48139999999999999</v>
      </c>
      <c r="E22" s="33" t="s">
        <v>24</v>
      </c>
      <c r="F22" s="48">
        <v>4.0631000000000004</v>
      </c>
      <c r="G22" s="33" t="s">
        <v>24</v>
      </c>
      <c r="H22" s="34">
        <f>SUM(1-$H$19)</f>
        <v>1</v>
      </c>
      <c r="I22" s="33" t="s">
        <v>25</v>
      </c>
      <c r="J22" s="35">
        <f>ROUND((D22*F22*H22/100),5)</f>
        <v>1.9560000000000001E-2</v>
      </c>
      <c r="K22" s="33"/>
      <c r="L22" s="33">
        <f>ROUND(MIN(L33,(J19+J22)*100),2)</f>
        <v>1.96</v>
      </c>
      <c r="M22" s="33"/>
      <c r="N22" s="33">
        <f>ROUND((L22/L33*100),2)</f>
        <v>29.79</v>
      </c>
    </row>
    <row r="23" spans="1:14" x14ac:dyDescent="0.25">
      <c r="A23" s="33"/>
      <c r="B23" s="29"/>
      <c r="C23" s="33"/>
      <c r="D23" s="34"/>
      <c r="E23" s="33"/>
      <c r="F23" s="33"/>
      <c r="G23" s="33"/>
      <c r="H23" s="34" t="s">
        <v>26</v>
      </c>
      <c r="I23" s="33"/>
      <c r="J23" s="35"/>
      <c r="K23" s="33"/>
      <c r="L23" s="33"/>
      <c r="M23" s="33"/>
      <c r="N23" s="33"/>
    </row>
    <row r="24" spans="1:14" x14ac:dyDescent="0.25">
      <c r="A24" s="33" t="s">
        <v>29</v>
      </c>
      <c r="B24" s="29"/>
      <c r="C24" s="33"/>
      <c r="D24" s="34"/>
      <c r="E24" s="33"/>
      <c r="F24" s="33"/>
      <c r="G24" s="33"/>
      <c r="H24" s="34" t="s">
        <v>26</v>
      </c>
      <c r="I24" s="33"/>
      <c r="J24" s="35"/>
      <c r="K24" s="33"/>
      <c r="L24" s="33"/>
      <c r="M24" s="33"/>
      <c r="N24" s="33"/>
    </row>
    <row r="25" spans="1:14" x14ac:dyDescent="0.25">
      <c r="A25" s="33"/>
      <c r="B25" s="29">
        <v>0</v>
      </c>
      <c r="C25" s="33"/>
      <c r="D25" s="34">
        <f>ROUND((B25/B31),4)</f>
        <v>0</v>
      </c>
      <c r="E25" s="33" t="s">
        <v>24</v>
      </c>
      <c r="F25" s="33">
        <v>0</v>
      </c>
      <c r="G25" s="33" t="s">
        <v>24</v>
      </c>
      <c r="H25" s="34">
        <f>SUM(1-$H$19)</f>
        <v>1</v>
      </c>
      <c r="I25" s="33" t="s">
        <v>25</v>
      </c>
      <c r="J25" s="35">
        <f>ROUND((D25*F25*H25/100),5)</f>
        <v>0</v>
      </c>
      <c r="K25" s="33"/>
      <c r="L25" s="33"/>
      <c r="M25" s="33"/>
      <c r="N25" s="33"/>
    </row>
    <row r="26" spans="1:14" x14ac:dyDescent="0.25">
      <c r="A26" s="33"/>
      <c r="B26" s="29"/>
      <c r="C26" s="33"/>
      <c r="D26" s="34"/>
      <c r="E26" s="33"/>
      <c r="F26" s="33"/>
      <c r="G26" s="33"/>
      <c r="H26" s="34" t="s">
        <v>26</v>
      </c>
      <c r="I26" s="33"/>
      <c r="J26" s="35"/>
      <c r="K26" s="33"/>
      <c r="L26" s="33"/>
      <c r="M26" s="33"/>
      <c r="N26" s="33"/>
    </row>
    <row r="27" spans="1:14" x14ac:dyDescent="0.25">
      <c r="A27" s="33" t="s">
        <v>30</v>
      </c>
      <c r="B27" s="29"/>
      <c r="C27" s="33"/>
      <c r="D27" s="34"/>
      <c r="E27" s="33"/>
      <c r="F27" s="33"/>
      <c r="G27" s="33"/>
      <c r="H27" s="34" t="s">
        <v>26</v>
      </c>
      <c r="I27" s="33"/>
      <c r="J27" s="35"/>
      <c r="K27" s="33"/>
      <c r="L27" s="33"/>
      <c r="M27" s="33"/>
      <c r="N27" s="33"/>
    </row>
    <row r="28" spans="1:14" x14ac:dyDescent="0.25">
      <c r="A28" s="49" t="s">
        <v>31</v>
      </c>
      <c r="B28" s="29">
        <v>486157820</v>
      </c>
      <c r="C28" s="33"/>
      <c r="D28" s="34">
        <f>D31-D22-D25</f>
        <v>0.51859999999999995</v>
      </c>
      <c r="E28" s="33" t="s">
        <v>24</v>
      </c>
      <c r="F28" s="33">
        <v>8.92</v>
      </c>
      <c r="G28" s="33" t="s">
        <v>24</v>
      </c>
      <c r="H28" s="34">
        <f>SUM(1-$H$19)</f>
        <v>1</v>
      </c>
      <c r="I28" s="33" t="s">
        <v>25</v>
      </c>
      <c r="J28" s="35">
        <f>ROUND((D28*F28*H28/100),5)</f>
        <v>4.6260000000000003E-2</v>
      </c>
      <c r="K28" s="33"/>
      <c r="L28" s="33">
        <f>SUM(L33-L22)</f>
        <v>4.62</v>
      </c>
      <c r="M28" s="33"/>
      <c r="N28" s="33">
        <f>SUM(N33-N22)</f>
        <v>70.210000000000008</v>
      </c>
    </row>
    <row r="29" spans="1:14" x14ac:dyDescent="0.25">
      <c r="A29" s="33"/>
      <c r="B29" s="31"/>
      <c r="C29" s="33"/>
      <c r="D29" s="42"/>
      <c r="E29" s="33"/>
      <c r="F29" s="33"/>
      <c r="G29" s="33"/>
      <c r="H29" s="33"/>
      <c r="I29" s="33"/>
      <c r="J29" s="41"/>
      <c r="K29" s="33"/>
      <c r="L29" s="40"/>
      <c r="M29" s="33"/>
      <c r="N29" s="40"/>
    </row>
    <row r="30" spans="1:14" x14ac:dyDescent="0.25">
      <c r="A30" s="33" t="s">
        <v>32</v>
      </c>
      <c r="B30" s="29"/>
      <c r="C30" s="33"/>
      <c r="D30" s="34"/>
      <c r="E30" s="33"/>
      <c r="F30" s="33"/>
      <c r="G30" s="33"/>
      <c r="H30" s="33"/>
      <c r="I30" s="33"/>
      <c r="J30" s="35"/>
      <c r="K30" s="33"/>
      <c r="L30" s="33"/>
      <c r="M30" s="33"/>
      <c r="N30" s="33"/>
    </row>
    <row r="31" spans="1:14" ht="15.75" thickBot="1" x14ac:dyDescent="0.3">
      <c r="A31" s="33" t="s">
        <v>33</v>
      </c>
      <c r="B31" s="29">
        <f>SUM(+B22+B25+B28)</f>
        <v>937398193</v>
      </c>
      <c r="C31" s="33"/>
      <c r="D31" s="34">
        <v>1</v>
      </c>
      <c r="E31" s="33"/>
      <c r="F31" s="33"/>
      <c r="G31" s="33"/>
      <c r="H31" s="33"/>
      <c r="I31" s="33"/>
      <c r="J31" s="35" t="s">
        <v>26</v>
      </c>
      <c r="K31" s="33"/>
      <c r="L31" s="33"/>
      <c r="M31" s="33"/>
      <c r="N31" s="33"/>
    </row>
    <row r="32" spans="1:14" ht="15.75" thickTop="1" x14ac:dyDescent="0.25">
      <c r="A32" s="33"/>
      <c r="B32" s="30"/>
      <c r="C32" s="33"/>
      <c r="D32" s="39"/>
      <c r="E32" s="33"/>
      <c r="F32" s="33"/>
      <c r="G32" s="33"/>
      <c r="H32" s="33"/>
      <c r="I32" s="33"/>
      <c r="J32" s="35" t="s">
        <v>26</v>
      </c>
      <c r="K32" s="33"/>
      <c r="L32" s="33"/>
      <c r="M32" s="33"/>
      <c r="N32" s="33"/>
    </row>
    <row r="33" spans="1:14" ht="15.75" thickBot="1" x14ac:dyDescent="0.3">
      <c r="A33" s="33" t="s">
        <v>34</v>
      </c>
      <c r="B33" s="29"/>
      <c r="C33" s="33"/>
      <c r="D33" s="33"/>
      <c r="E33" s="33"/>
      <c r="F33" s="33"/>
      <c r="G33" s="33"/>
      <c r="H33" s="33"/>
      <c r="I33" s="33"/>
      <c r="J33" s="35">
        <f>ROUND((J19+J22+J25+J28),6)</f>
        <v>6.5820000000000004E-2</v>
      </c>
      <c r="K33" s="33"/>
      <c r="L33" s="33">
        <f>TRUNC(J33,4)*100</f>
        <v>6.58</v>
      </c>
      <c r="M33" s="33"/>
      <c r="N33" s="33">
        <v>100</v>
      </c>
    </row>
    <row r="34" spans="1:14" ht="15.75" thickTop="1" x14ac:dyDescent="0.25">
      <c r="A34" s="33"/>
      <c r="B34" s="29"/>
      <c r="C34" s="33"/>
      <c r="D34" s="33"/>
      <c r="E34" s="33"/>
      <c r="F34" s="33"/>
      <c r="G34" s="33"/>
      <c r="H34" s="33"/>
      <c r="I34" s="33"/>
      <c r="J34" s="39"/>
      <c r="K34" s="33"/>
      <c r="L34" s="39"/>
      <c r="M34" s="33"/>
      <c r="N34" s="39"/>
    </row>
    <row r="35" spans="1:14" x14ac:dyDescent="0.25">
      <c r="A35" s="33" t="s">
        <v>35</v>
      </c>
      <c r="B35" s="38"/>
      <c r="C35" s="33"/>
      <c r="D35" s="33"/>
      <c r="E35" s="33"/>
      <c r="F35" s="33"/>
      <c r="G35" s="33"/>
      <c r="H35" s="33"/>
      <c r="I35" s="33"/>
      <c r="J35" s="37"/>
      <c r="K35" s="33"/>
      <c r="L35" s="33"/>
      <c r="M35" s="33"/>
      <c r="N35" s="37"/>
    </row>
    <row r="36" spans="1:14" ht="15.75" thickBot="1" x14ac:dyDescent="0.3">
      <c r="A36" s="49" t="s">
        <v>36</v>
      </c>
      <c r="B36" s="28">
        <v>129047417.21000001</v>
      </c>
      <c r="C36" s="33"/>
      <c r="D36" s="33"/>
      <c r="E36" s="33"/>
      <c r="F36" s="33"/>
      <c r="G36" s="33"/>
      <c r="H36" s="33"/>
      <c r="I36" s="33"/>
      <c r="J36" s="37"/>
      <c r="K36" s="33"/>
      <c r="L36" s="33"/>
      <c r="M36" s="33"/>
      <c r="N36" s="37"/>
    </row>
    <row r="37" spans="1:14" ht="15.75" thickTop="1" x14ac:dyDescent="0.25">
      <c r="A37" s="33"/>
      <c r="B37" s="3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</row>
    <row r="38" spans="1:14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38"/>
  <sheetViews>
    <sheetView tabSelected="1" zoomScaleNormal="100" workbookViewId="0">
      <selection activeCell="N1" sqref="N1"/>
    </sheetView>
  </sheetViews>
  <sheetFormatPr defaultRowHeight="12.75" x14ac:dyDescent="0.2"/>
  <cols>
    <col min="1" max="1" width="18.85546875" style="2" customWidth="1"/>
    <col min="2" max="2" width="12.7109375" style="2" bestFit="1" customWidth="1"/>
    <col min="3" max="3" width="3" style="2" customWidth="1"/>
    <col min="4" max="4" width="15.7109375" style="2" bestFit="1" customWidth="1"/>
    <col min="5" max="5" width="3" style="2" customWidth="1"/>
    <col min="6" max="6" width="8.140625" style="2" bestFit="1" customWidth="1"/>
    <col min="7" max="7" width="3" style="2" customWidth="1"/>
    <col min="8" max="8" width="8.5703125" style="2" bestFit="1" customWidth="1"/>
    <col min="9" max="9" width="3" style="2" customWidth="1"/>
    <col min="10" max="10" width="12.85546875" style="2" bestFit="1" customWidth="1"/>
    <col min="11" max="11" width="3" style="2" customWidth="1"/>
    <col min="12" max="12" width="8.140625" style="2" bestFit="1" customWidth="1"/>
    <col min="13" max="13" width="3" style="2" customWidth="1"/>
    <col min="14" max="14" width="8.140625" style="2" bestFit="1" customWidth="1"/>
    <col min="15" max="16384" width="9.140625" style="2"/>
  </cols>
  <sheetData>
    <row r="1" spans="1:14" s="33" customFormat="1" x14ac:dyDescent="0.2">
      <c r="N1" s="51" t="s">
        <v>50</v>
      </c>
    </row>
    <row r="2" spans="1:14" s="33" customFormat="1" x14ac:dyDescent="0.2">
      <c r="N2" s="51" t="s">
        <v>62</v>
      </c>
    </row>
    <row r="3" spans="1:14" s="33" customFormat="1" x14ac:dyDescent="0.2">
      <c r="N3" s="51" t="s">
        <v>51</v>
      </c>
    </row>
    <row r="5" spans="1:14" s="1" customFormat="1" x14ac:dyDescent="0.2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1" customFormat="1" x14ac:dyDescent="0.2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1" customFormat="1" x14ac:dyDescent="0.2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1" customFormat="1" x14ac:dyDescent="0.2">
      <c r="A8" s="53" t="s">
        <v>37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10" spans="1:14" x14ac:dyDescent="0.2">
      <c r="D10" s="3"/>
      <c r="E10" s="4"/>
      <c r="F10" s="4"/>
      <c r="G10" s="4"/>
      <c r="H10" s="4"/>
      <c r="I10" s="4"/>
      <c r="J10" s="4"/>
      <c r="K10" s="4"/>
    </row>
    <row r="11" spans="1:14" x14ac:dyDescent="0.2">
      <c r="B11" s="5"/>
      <c r="C11" s="5"/>
      <c r="D11" s="5"/>
      <c r="E11" s="5"/>
      <c r="F11" s="5"/>
      <c r="G11" s="5"/>
      <c r="H11" s="5"/>
      <c r="I11" s="5"/>
      <c r="J11" s="5" t="s">
        <v>3</v>
      </c>
      <c r="K11" s="5"/>
      <c r="L11" s="54" t="s">
        <v>4</v>
      </c>
      <c r="M11" s="54"/>
      <c r="N11" s="54"/>
    </row>
    <row r="12" spans="1:14" x14ac:dyDescent="0.2">
      <c r="B12" s="5"/>
      <c r="C12" s="5"/>
      <c r="D12" s="5"/>
      <c r="E12" s="5"/>
      <c r="F12" s="5"/>
      <c r="G12" s="5"/>
      <c r="H12" s="5"/>
      <c r="I12" s="5"/>
      <c r="J12" s="5" t="s">
        <v>5</v>
      </c>
      <c r="K12" s="5"/>
      <c r="L12" s="52" t="s">
        <v>6</v>
      </c>
      <c r="M12" s="52"/>
      <c r="N12" s="52"/>
    </row>
    <row r="13" spans="1:14" x14ac:dyDescent="0.2">
      <c r="B13" s="7"/>
      <c r="C13" s="5"/>
      <c r="D13" s="5" t="s">
        <v>7</v>
      </c>
      <c r="E13" s="5"/>
      <c r="F13" s="5" t="s">
        <v>8</v>
      </c>
      <c r="G13" s="5"/>
      <c r="H13" s="5"/>
      <c r="I13" s="5"/>
      <c r="J13" s="5" t="s">
        <v>9</v>
      </c>
      <c r="K13" s="5"/>
      <c r="L13" s="8"/>
      <c r="M13" s="8"/>
      <c r="N13" s="8"/>
    </row>
    <row r="14" spans="1:14" x14ac:dyDescent="0.2">
      <c r="B14" s="7" t="s">
        <v>10</v>
      </c>
      <c r="C14" s="5"/>
      <c r="D14" s="5" t="s">
        <v>11</v>
      </c>
      <c r="E14" s="5"/>
      <c r="F14" s="5" t="s">
        <v>12</v>
      </c>
      <c r="G14" s="5"/>
      <c r="H14" s="5" t="s">
        <v>13</v>
      </c>
      <c r="I14" s="5"/>
      <c r="J14" s="5" t="s">
        <v>14</v>
      </c>
      <c r="K14" s="5"/>
      <c r="L14" s="5" t="s">
        <v>15</v>
      </c>
      <c r="M14" s="5"/>
      <c r="N14" s="5" t="s">
        <v>11</v>
      </c>
    </row>
    <row r="15" spans="1:14" x14ac:dyDescent="0.2">
      <c r="B15" s="8" t="s">
        <v>16</v>
      </c>
      <c r="C15" s="5"/>
      <c r="D15" s="8" t="s">
        <v>17</v>
      </c>
      <c r="E15" s="5"/>
      <c r="F15" s="8" t="s">
        <v>18</v>
      </c>
      <c r="G15" s="5" t="s">
        <v>19</v>
      </c>
      <c r="H15" s="8" t="s">
        <v>20</v>
      </c>
      <c r="I15" s="5"/>
      <c r="J15" s="8" t="s">
        <v>21</v>
      </c>
      <c r="L15" s="9"/>
      <c r="N15" s="9"/>
    </row>
    <row r="17" spans="1:14" x14ac:dyDescent="0.2">
      <c r="B17" s="4"/>
    </row>
    <row r="18" spans="1:14" x14ac:dyDescent="0.2">
      <c r="A18" s="2" t="s">
        <v>22</v>
      </c>
      <c r="H18" s="10"/>
    </row>
    <row r="19" spans="1:14" x14ac:dyDescent="0.2">
      <c r="A19" s="11" t="s">
        <v>23</v>
      </c>
      <c r="B19" s="12">
        <v>12654000</v>
      </c>
      <c r="F19" s="13">
        <v>0.64200000000000002</v>
      </c>
      <c r="G19" s="2" t="s">
        <v>24</v>
      </c>
      <c r="H19" s="3">
        <f>+MIN(1,ROUND(B19/B$36,4))</f>
        <v>0.1988</v>
      </c>
      <c r="I19" s="2" t="s">
        <v>25</v>
      </c>
      <c r="J19" s="14">
        <f>ROUND((F19*H19/100),5)</f>
        <v>1.2800000000000001E-3</v>
      </c>
      <c r="M19" s="2" t="s">
        <v>26</v>
      </c>
    </row>
    <row r="20" spans="1:14" x14ac:dyDescent="0.2">
      <c r="B20" s="15"/>
      <c r="H20" s="10" t="s">
        <v>26</v>
      </c>
      <c r="J20" s="14"/>
    </row>
    <row r="21" spans="1:14" x14ac:dyDescent="0.2">
      <c r="A21" s="2" t="s">
        <v>27</v>
      </c>
      <c r="B21" s="15"/>
      <c r="H21" s="10"/>
      <c r="J21" s="14"/>
    </row>
    <row r="22" spans="1:14" x14ac:dyDescent="0.2">
      <c r="A22" s="11" t="s">
        <v>28</v>
      </c>
      <c r="B22" s="15">
        <v>362002719</v>
      </c>
      <c r="D22" s="3">
        <f>ROUND((B22/B31),4)</f>
        <v>0.44779999999999998</v>
      </c>
      <c r="E22" s="2" t="s">
        <v>24</v>
      </c>
      <c r="F22" s="16">
        <v>3.9849999999999999</v>
      </c>
      <c r="G22" s="2" t="s">
        <v>24</v>
      </c>
      <c r="H22" s="3">
        <f>SUM(1-$H$19)</f>
        <v>0.80120000000000002</v>
      </c>
      <c r="I22" s="2" t="s">
        <v>25</v>
      </c>
      <c r="J22" s="14">
        <f>ROUND((D22*F22*H22/100),5)</f>
        <v>1.43E-2</v>
      </c>
      <c r="L22" s="2">
        <f>ROUND(MIN(L33,(J19+J22)*100),2)</f>
        <v>1.56</v>
      </c>
      <c r="N22" s="2">
        <f>ROUND((L22/L33*100),2)</f>
        <v>28.36</v>
      </c>
    </row>
    <row r="23" spans="1:14" x14ac:dyDescent="0.2">
      <c r="B23" s="15"/>
      <c r="D23" s="3"/>
      <c r="H23" s="3" t="s">
        <v>26</v>
      </c>
      <c r="J23" s="14"/>
    </row>
    <row r="24" spans="1:14" x14ac:dyDescent="0.2">
      <c r="A24" s="2" t="s">
        <v>29</v>
      </c>
      <c r="B24" s="15"/>
      <c r="D24" s="3"/>
      <c r="H24" s="3" t="s">
        <v>26</v>
      </c>
      <c r="J24" s="14"/>
    </row>
    <row r="25" spans="1:14" x14ac:dyDescent="0.2">
      <c r="B25" s="15">
        <v>0</v>
      </c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0.80120000000000002</v>
      </c>
      <c r="I25" s="2" t="s">
        <v>25</v>
      </c>
      <c r="J25" s="14">
        <f>ROUND((D25*F25*H25/100),5)</f>
        <v>0</v>
      </c>
    </row>
    <row r="26" spans="1:14" x14ac:dyDescent="0.2">
      <c r="B26" s="15"/>
      <c r="D26" s="3"/>
      <c r="H26" s="3" t="s">
        <v>26</v>
      </c>
      <c r="J26" s="14"/>
    </row>
    <row r="27" spans="1:14" x14ac:dyDescent="0.2">
      <c r="A27" s="2" t="s">
        <v>30</v>
      </c>
      <c r="B27" s="15"/>
      <c r="D27" s="3"/>
      <c r="H27" s="3" t="s">
        <v>26</v>
      </c>
      <c r="J27" s="14"/>
    </row>
    <row r="28" spans="1:14" x14ac:dyDescent="0.2">
      <c r="A28" s="11" t="s">
        <v>31</v>
      </c>
      <c r="B28" s="15">
        <v>446439119</v>
      </c>
      <c r="D28" s="3">
        <f>D31-D22-D25</f>
        <v>0.55220000000000002</v>
      </c>
      <c r="E28" s="2" t="s">
        <v>24</v>
      </c>
      <c r="F28" s="2">
        <v>8.92</v>
      </c>
      <c r="G28" s="2" t="s">
        <v>24</v>
      </c>
      <c r="H28" s="3">
        <f>SUM(1-$H$19)</f>
        <v>0.80120000000000002</v>
      </c>
      <c r="I28" s="2" t="s">
        <v>25</v>
      </c>
      <c r="J28" s="14">
        <f>ROUND((D28*F28*H28/100),5)</f>
        <v>3.9460000000000002E-2</v>
      </c>
      <c r="L28" s="2">
        <f>SUM(L33-L22)</f>
        <v>3.94</v>
      </c>
      <c r="N28" s="2">
        <f>SUM(N33-N22)</f>
        <v>71.64</v>
      </c>
    </row>
    <row r="29" spans="1:14" x14ac:dyDescent="0.2">
      <c r="B29" s="17"/>
      <c r="D29" s="18"/>
      <c r="J29" s="19"/>
      <c r="L29" s="9"/>
      <c r="N29" s="9"/>
    </row>
    <row r="30" spans="1:14" x14ac:dyDescent="0.2">
      <c r="A30" s="2" t="s">
        <v>32</v>
      </c>
      <c r="B30" s="15"/>
      <c r="D30" s="3"/>
      <c r="J30" s="14"/>
    </row>
    <row r="31" spans="1:14" ht="13.5" thickBot="1" x14ac:dyDescent="0.25">
      <c r="A31" s="2" t="s">
        <v>33</v>
      </c>
      <c r="B31" s="15">
        <f>SUM(+B22+B25+B28)</f>
        <v>808441838</v>
      </c>
      <c r="D31" s="3">
        <v>1</v>
      </c>
      <c r="J31" s="14" t="s">
        <v>26</v>
      </c>
    </row>
    <row r="32" spans="1:14" ht="13.5" thickTop="1" x14ac:dyDescent="0.2">
      <c r="B32" s="20"/>
      <c r="D32" s="21"/>
      <c r="J32" s="14" t="s">
        <v>26</v>
      </c>
    </row>
    <row r="33" spans="1:14" ht="13.5" thickBot="1" x14ac:dyDescent="0.25">
      <c r="A33" s="2" t="s">
        <v>34</v>
      </c>
      <c r="B33" s="15"/>
      <c r="J33" s="14">
        <f>ROUND((J19+J22+J25+J28),6)</f>
        <v>5.5039999999999999E-2</v>
      </c>
      <c r="L33" s="2">
        <f>TRUNC(J33,4)*100</f>
        <v>5.5</v>
      </c>
      <c r="N33" s="2">
        <v>100</v>
      </c>
    </row>
    <row r="34" spans="1:14" ht="13.5" thickTop="1" x14ac:dyDescent="0.2">
      <c r="B34" s="15"/>
      <c r="J34" s="21"/>
      <c r="L34" s="21"/>
      <c r="N34" s="21"/>
    </row>
    <row r="35" spans="1:14" x14ac:dyDescent="0.2">
      <c r="A35" s="2" t="s">
        <v>35</v>
      </c>
      <c r="B35" s="4"/>
      <c r="J35" s="22"/>
      <c r="N35" s="22"/>
    </row>
    <row r="36" spans="1:14" ht="13.5" thickBot="1" x14ac:dyDescent="0.25">
      <c r="A36" s="11" t="s">
        <v>36</v>
      </c>
      <c r="B36" s="23">
        <v>63657631.743000001</v>
      </c>
      <c r="J36" s="22"/>
      <c r="N36" s="22"/>
    </row>
    <row r="37" spans="1:14" ht="13.5" thickTop="1" x14ac:dyDescent="0.2">
      <c r="B37" s="24"/>
      <c r="N37" s="14"/>
    </row>
    <row r="38" spans="1:14" x14ac:dyDescent="0.2">
      <c r="N38" s="14"/>
    </row>
  </sheetData>
  <mergeCells count="6">
    <mergeCell ref="L12:N12"/>
    <mergeCell ref="A5:N5"/>
    <mergeCell ref="A6:N6"/>
    <mergeCell ref="A7:N7"/>
    <mergeCell ref="A8:N8"/>
    <mergeCell ref="L11:N11"/>
  </mergeCells>
  <printOptions horizontalCentered="1"/>
  <pageMargins left="0.5" right="0.5" top="1" bottom="0.5" header="0.5" footer="0.5"/>
  <pageSetup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60" zoomScaleNormal="90" workbookViewId="0">
      <selection activeCell="N1" sqref="N1"/>
    </sheetView>
  </sheetViews>
  <sheetFormatPr defaultRowHeight="15" x14ac:dyDescent="0.25"/>
  <cols>
    <col min="1" max="1" width="18.28515625" bestFit="1" customWidth="1"/>
    <col min="2" max="2" width="13.28515625" bestFit="1" customWidth="1"/>
    <col min="3" max="3" width="4.5703125" customWidth="1"/>
    <col min="4" max="4" width="16" bestFit="1" customWidth="1"/>
    <col min="5" max="5" width="3.42578125" customWidth="1"/>
    <col min="7" max="7" width="2.85546875" customWidth="1"/>
    <col min="9" max="9" width="4" customWidth="1"/>
    <col min="10" max="10" width="13" bestFit="1" customWidth="1"/>
    <col min="11" max="11" width="2.5703125" customWidth="1"/>
    <col min="13" max="13" width="3.42578125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52</v>
      </c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40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3"/>
      <c r="E10" s="4"/>
      <c r="F10" s="4"/>
      <c r="G10" s="4"/>
      <c r="H10" s="4"/>
      <c r="I10" s="4"/>
      <c r="J10" s="4"/>
      <c r="K10" s="4"/>
      <c r="L10" s="2"/>
      <c r="M10" s="2"/>
      <c r="N10" s="2"/>
    </row>
    <row r="11" spans="1:14" x14ac:dyDescent="0.25">
      <c r="A11" s="2"/>
      <c r="B11" s="6"/>
      <c r="C11" s="6"/>
      <c r="D11" s="6"/>
      <c r="E11" s="6"/>
      <c r="F11" s="6"/>
      <c r="G11" s="6"/>
      <c r="H11" s="6"/>
      <c r="I11" s="6"/>
      <c r="J11" s="6" t="s">
        <v>3</v>
      </c>
      <c r="K11" s="6"/>
      <c r="L11" s="54" t="s">
        <v>4</v>
      </c>
      <c r="M11" s="54"/>
      <c r="N11" s="54"/>
    </row>
    <row r="12" spans="1:14" x14ac:dyDescent="0.25">
      <c r="A12" s="2"/>
      <c r="B12" s="6"/>
      <c r="C12" s="6"/>
      <c r="D12" s="6"/>
      <c r="E12" s="6"/>
      <c r="F12" s="6"/>
      <c r="G12" s="6"/>
      <c r="H12" s="6"/>
      <c r="I12" s="6"/>
      <c r="J12" s="6" t="s">
        <v>5</v>
      </c>
      <c r="K12" s="6"/>
      <c r="L12" s="52" t="s">
        <v>6</v>
      </c>
      <c r="M12" s="52"/>
      <c r="N12" s="52"/>
    </row>
    <row r="13" spans="1:14" x14ac:dyDescent="0.25">
      <c r="A13" s="2"/>
      <c r="B13" s="7"/>
      <c r="C13" s="6"/>
      <c r="D13" s="6" t="s">
        <v>7</v>
      </c>
      <c r="E13" s="6"/>
      <c r="F13" s="6" t="s">
        <v>8</v>
      </c>
      <c r="G13" s="6"/>
      <c r="H13" s="6"/>
      <c r="I13" s="6"/>
      <c r="J13" s="6" t="s">
        <v>9</v>
      </c>
      <c r="K13" s="6"/>
      <c r="L13" s="8"/>
      <c r="M13" s="8"/>
      <c r="N13" s="8"/>
    </row>
    <row r="14" spans="1:14" x14ac:dyDescent="0.25">
      <c r="A14" s="2"/>
      <c r="B14" s="7" t="s">
        <v>10</v>
      </c>
      <c r="C14" s="6"/>
      <c r="D14" s="6" t="s">
        <v>11</v>
      </c>
      <c r="E14" s="6"/>
      <c r="F14" s="6" t="s">
        <v>12</v>
      </c>
      <c r="G14" s="6"/>
      <c r="H14" s="6" t="s">
        <v>13</v>
      </c>
      <c r="I14" s="6"/>
      <c r="J14" s="6" t="s">
        <v>14</v>
      </c>
      <c r="K14" s="6"/>
      <c r="L14" s="6" t="s">
        <v>15</v>
      </c>
      <c r="M14" s="6"/>
      <c r="N14" s="6" t="s">
        <v>11</v>
      </c>
    </row>
    <row r="15" spans="1:14" x14ac:dyDescent="0.25">
      <c r="A15" s="2"/>
      <c r="B15" s="8" t="s">
        <v>16</v>
      </c>
      <c r="C15" s="6"/>
      <c r="D15" s="8" t="s">
        <v>17</v>
      </c>
      <c r="E15" s="6"/>
      <c r="F15" s="8" t="s">
        <v>18</v>
      </c>
      <c r="G15" s="6" t="s">
        <v>19</v>
      </c>
      <c r="H15" s="8" t="s">
        <v>20</v>
      </c>
      <c r="I15" s="6"/>
      <c r="J15" s="8" t="s">
        <v>21</v>
      </c>
      <c r="K15" s="2"/>
      <c r="L15" s="9"/>
      <c r="M15" s="2"/>
      <c r="N15" s="9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 t="s">
        <v>22</v>
      </c>
      <c r="B18" s="2"/>
      <c r="C18" s="2"/>
      <c r="D18" s="2"/>
      <c r="E18" s="2"/>
      <c r="F18" s="2"/>
      <c r="G18" s="2"/>
      <c r="H18" s="10"/>
      <c r="I18" s="2"/>
      <c r="J18" s="2"/>
      <c r="K18" s="2"/>
      <c r="L18" s="2"/>
      <c r="M18" s="2"/>
      <c r="N18" s="2"/>
    </row>
    <row r="19" spans="1:14" x14ac:dyDescent="0.25">
      <c r="A19" s="11" t="s">
        <v>23</v>
      </c>
      <c r="B19" s="12">
        <v>10390000</v>
      </c>
      <c r="C19" s="2"/>
      <c r="D19" s="2"/>
      <c r="E19" s="2"/>
      <c r="F19" s="13">
        <v>7.0000000000000007E-2</v>
      </c>
      <c r="G19" s="2" t="s">
        <v>24</v>
      </c>
      <c r="H19" s="3">
        <f>+MIN(1,ROUND(B19/B$36,4))</f>
        <v>0.1593</v>
      </c>
      <c r="I19" s="2" t="s">
        <v>25</v>
      </c>
      <c r="J19" s="14">
        <f>ROUND((F19*H19/100),5)</f>
        <v>1.1E-4</v>
      </c>
      <c r="K19" s="2"/>
      <c r="L19" s="2"/>
      <c r="M19" s="2" t="s">
        <v>26</v>
      </c>
      <c r="N19" s="2"/>
    </row>
    <row r="20" spans="1:14" x14ac:dyDescent="0.25">
      <c r="A20" s="2"/>
      <c r="B20" s="15"/>
      <c r="C20" s="2"/>
      <c r="D20" s="2"/>
      <c r="E20" s="2"/>
      <c r="F20" s="2"/>
      <c r="G20" s="2"/>
      <c r="H20" s="10" t="s">
        <v>26</v>
      </c>
      <c r="I20" s="2"/>
      <c r="J20" s="14"/>
      <c r="K20" s="2"/>
      <c r="L20" s="2"/>
      <c r="M20" s="2"/>
      <c r="N20" s="2"/>
    </row>
    <row r="21" spans="1:14" x14ac:dyDescent="0.25">
      <c r="A21" s="2" t="s">
        <v>27</v>
      </c>
      <c r="B21" s="15"/>
      <c r="C21" s="2"/>
      <c r="D21" s="2"/>
      <c r="E21" s="2"/>
      <c r="F21" s="2"/>
      <c r="G21" s="2"/>
      <c r="H21" s="10"/>
      <c r="I21" s="2"/>
      <c r="J21" s="14"/>
      <c r="K21" s="2"/>
      <c r="L21" s="2"/>
      <c r="M21" s="2"/>
      <c r="N21" s="2"/>
    </row>
    <row r="22" spans="1:14" x14ac:dyDescent="0.25">
      <c r="A22" s="11" t="s">
        <v>28</v>
      </c>
      <c r="B22" s="15">
        <v>361963401</v>
      </c>
      <c r="C22" s="2"/>
      <c r="D22" s="3">
        <f>ROUND((B22/B31),4)</f>
        <v>0.44740000000000002</v>
      </c>
      <c r="E22" s="2" t="s">
        <v>24</v>
      </c>
      <c r="F22" s="16">
        <v>3.9843000000000002</v>
      </c>
      <c r="G22" s="2" t="s">
        <v>24</v>
      </c>
      <c r="H22" s="3">
        <f>SUM(1-$H$19)</f>
        <v>0.8407</v>
      </c>
      <c r="I22" s="2" t="s">
        <v>25</v>
      </c>
      <c r="J22" s="14">
        <f>ROUND((D22*F22*H22/100),5)</f>
        <v>1.499E-2</v>
      </c>
      <c r="K22" s="2"/>
      <c r="L22" s="2">
        <f>ROUND(MIN(L33,(J19+J22)*100),2)</f>
        <v>1.51</v>
      </c>
      <c r="M22" s="2"/>
      <c r="N22" s="2">
        <f>ROUND((L22/L33*100),2)</f>
        <v>26.73</v>
      </c>
    </row>
    <row r="23" spans="1:14" x14ac:dyDescent="0.25">
      <c r="A23" s="2"/>
      <c r="B23" s="15"/>
      <c r="C23" s="2"/>
      <c r="D23" s="3"/>
      <c r="E23" s="2"/>
      <c r="F23" s="2"/>
      <c r="G23" s="2"/>
      <c r="H23" s="3" t="s">
        <v>26</v>
      </c>
      <c r="I23" s="2"/>
      <c r="J23" s="14"/>
      <c r="K23" s="2"/>
      <c r="L23" s="2"/>
      <c r="M23" s="2"/>
      <c r="N23" s="2"/>
    </row>
    <row r="24" spans="1:14" x14ac:dyDescent="0.25">
      <c r="A24" s="2" t="s">
        <v>29</v>
      </c>
      <c r="B24" s="15"/>
      <c r="C24" s="2"/>
      <c r="D24" s="3"/>
      <c r="E24" s="2"/>
      <c r="F24" s="2"/>
      <c r="G24" s="2"/>
      <c r="H24" s="3" t="s">
        <v>26</v>
      </c>
      <c r="I24" s="2"/>
      <c r="J24" s="14"/>
      <c r="K24" s="2"/>
      <c r="L24" s="2"/>
      <c r="M24" s="2"/>
      <c r="N24" s="2"/>
    </row>
    <row r="25" spans="1:14" x14ac:dyDescent="0.25">
      <c r="A25" s="2"/>
      <c r="B25" s="15">
        <v>0</v>
      </c>
      <c r="C25" s="2"/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0.8407</v>
      </c>
      <c r="I25" s="2" t="s">
        <v>25</v>
      </c>
      <c r="J25" s="14">
        <f>ROUND((D25*F25*H25/100),5)</f>
        <v>0</v>
      </c>
      <c r="K25" s="2"/>
      <c r="L25" s="2"/>
      <c r="M25" s="2"/>
      <c r="N25" s="2"/>
    </row>
    <row r="26" spans="1:14" x14ac:dyDescent="0.25">
      <c r="A26" s="2"/>
      <c r="B26" s="15"/>
      <c r="C26" s="2"/>
      <c r="D26" s="3"/>
      <c r="E26" s="2"/>
      <c r="F26" s="2"/>
      <c r="G26" s="2"/>
      <c r="H26" s="3" t="s">
        <v>26</v>
      </c>
      <c r="I26" s="2"/>
      <c r="J26" s="14"/>
      <c r="K26" s="2"/>
      <c r="L26" s="2"/>
      <c r="M26" s="2"/>
      <c r="N26" s="2"/>
    </row>
    <row r="27" spans="1:14" x14ac:dyDescent="0.25">
      <c r="A27" s="2" t="s">
        <v>30</v>
      </c>
      <c r="B27" s="15"/>
      <c r="C27" s="2"/>
      <c r="D27" s="3"/>
      <c r="E27" s="2"/>
      <c r="F27" s="2"/>
      <c r="G27" s="2"/>
      <c r="H27" s="3" t="s">
        <v>26</v>
      </c>
      <c r="I27" s="2"/>
      <c r="J27" s="14"/>
      <c r="K27" s="2"/>
      <c r="L27" s="2"/>
      <c r="M27" s="2"/>
      <c r="N27" s="2"/>
    </row>
    <row r="28" spans="1:14" x14ac:dyDescent="0.25">
      <c r="A28" s="11" t="s">
        <v>31</v>
      </c>
      <c r="B28" s="15">
        <v>447120065</v>
      </c>
      <c r="C28" s="2"/>
      <c r="D28" s="3">
        <f>D31-D22-D25</f>
        <v>0.55259999999999998</v>
      </c>
      <c r="E28" s="2" t="s">
        <v>24</v>
      </c>
      <c r="F28" s="2">
        <v>8.92</v>
      </c>
      <c r="G28" s="2" t="s">
        <v>24</v>
      </c>
      <c r="H28" s="3">
        <f>SUM(1-$H$19)</f>
        <v>0.8407</v>
      </c>
      <c r="I28" s="2" t="s">
        <v>25</v>
      </c>
      <c r="J28" s="14">
        <f>ROUND((D28*F28*H28/100),5)</f>
        <v>4.1439999999999998E-2</v>
      </c>
      <c r="K28" s="2"/>
      <c r="L28" s="2">
        <f>SUM(L33-L22)</f>
        <v>4.1400000000000006</v>
      </c>
      <c r="M28" s="2"/>
      <c r="N28" s="2">
        <f>SUM(N33-N22)</f>
        <v>73.27</v>
      </c>
    </row>
    <row r="29" spans="1:14" x14ac:dyDescent="0.25">
      <c r="A29" s="2"/>
      <c r="B29" s="17"/>
      <c r="C29" s="2"/>
      <c r="D29" s="18"/>
      <c r="E29" s="2"/>
      <c r="F29" s="2"/>
      <c r="G29" s="2"/>
      <c r="H29" s="2"/>
      <c r="I29" s="2"/>
      <c r="J29" s="19"/>
      <c r="K29" s="2"/>
      <c r="L29" s="9"/>
      <c r="M29" s="2"/>
      <c r="N29" s="9"/>
    </row>
    <row r="30" spans="1:14" x14ac:dyDescent="0.25">
      <c r="A30" s="2" t="s">
        <v>32</v>
      </c>
      <c r="B30" s="15"/>
      <c r="C30" s="2"/>
      <c r="D30" s="3"/>
      <c r="E30" s="2"/>
      <c r="F30" s="2"/>
      <c r="G30" s="2"/>
      <c r="H30" s="2"/>
      <c r="I30" s="2"/>
      <c r="J30" s="14"/>
      <c r="K30" s="2"/>
      <c r="L30" s="2"/>
      <c r="M30" s="2"/>
      <c r="N30" s="2"/>
    </row>
    <row r="31" spans="1:14" ht="15.75" thickBot="1" x14ac:dyDescent="0.3">
      <c r="A31" s="2" t="s">
        <v>33</v>
      </c>
      <c r="B31" s="15">
        <f>SUM(+B22+B25+B28)</f>
        <v>809083466</v>
      </c>
      <c r="C31" s="2"/>
      <c r="D31" s="3">
        <v>1</v>
      </c>
      <c r="E31" s="2"/>
      <c r="F31" s="2"/>
      <c r="G31" s="2"/>
      <c r="H31" s="2"/>
      <c r="I31" s="2"/>
      <c r="J31" s="14" t="s">
        <v>26</v>
      </c>
      <c r="K31" s="2"/>
      <c r="L31" s="2"/>
      <c r="M31" s="2"/>
      <c r="N31" s="2"/>
    </row>
    <row r="32" spans="1:14" ht="15.75" thickTop="1" x14ac:dyDescent="0.25">
      <c r="A32" s="2"/>
      <c r="B32" s="20"/>
      <c r="C32" s="2"/>
      <c r="D32" s="21"/>
      <c r="E32" s="2"/>
      <c r="F32" s="2"/>
      <c r="G32" s="2"/>
      <c r="H32" s="2"/>
      <c r="I32" s="2"/>
      <c r="J32" s="14" t="s">
        <v>26</v>
      </c>
      <c r="K32" s="2"/>
      <c r="L32" s="2"/>
      <c r="M32" s="2"/>
      <c r="N32" s="2"/>
    </row>
    <row r="33" spans="1:14" ht="15.75" thickBot="1" x14ac:dyDescent="0.3">
      <c r="A33" s="2" t="s">
        <v>34</v>
      </c>
      <c r="B33" s="15"/>
      <c r="C33" s="2"/>
      <c r="D33" s="2"/>
      <c r="E33" s="2"/>
      <c r="F33" s="2"/>
      <c r="G33" s="2"/>
      <c r="H33" s="2"/>
      <c r="I33" s="2"/>
      <c r="J33" s="14">
        <f>ROUND((J19+J22+J25+J28),6)</f>
        <v>5.654E-2</v>
      </c>
      <c r="K33" s="2"/>
      <c r="L33" s="2">
        <f>TRUNC(J33,4)*100</f>
        <v>5.65</v>
      </c>
      <c r="M33" s="2"/>
      <c r="N33" s="2">
        <v>100</v>
      </c>
    </row>
    <row r="34" spans="1:14" ht="15.75" thickTop="1" x14ac:dyDescent="0.25">
      <c r="A34" s="2"/>
      <c r="B34" s="15"/>
      <c r="C34" s="2"/>
      <c r="D34" s="2"/>
      <c r="E34" s="2"/>
      <c r="F34" s="2"/>
      <c r="G34" s="2"/>
      <c r="H34" s="2"/>
      <c r="I34" s="2"/>
      <c r="J34" s="21"/>
      <c r="K34" s="2"/>
      <c r="L34" s="21"/>
      <c r="M34" s="2"/>
      <c r="N34" s="21"/>
    </row>
    <row r="35" spans="1:14" x14ac:dyDescent="0.25">
      <c r="A35" s="2" t="s">
        <v>35</v>
      </c>
      <c r="B35" s="4"/>
      <c r="C35" s="2"/>
      <c r="D35" s="2"/>
      <c r="E35" s="2"/>
      <c r="F35" s="2"/>
      <c r="G35" s="2"/>
      <c r="H35" s="2"/>
      <c r="I35" s="2"/>
      <c r="J35" s="22"/>
      <c r="K35" s="2"/>
      <c r="L35" s="2"/>
      <c r="M35" s="2"/>
      <c r="N35" s="22"/>
    </row>
    <row r="36" spans="1:14" ht="15.75" thickBot="1" x14ac:dyDescent="0.3">
      <c r="A36" s="11" t="s">
        <v>36</v>
      </c>
      <c r="B36" s="23">
        <v>65215063.799999997</v>
      </c>
      <c r="C36" s="2"/>
      <c r="D36" s="2"/>
      <c r="E36" s="2"/>
      <c r="F36" s="2"/>
      <c r="G36" s="2"/>
      <c r="H36" s="2"/>
      <c r="I36" s="2"/>
      <c r="J36" s="22"/>
      <c r="K36" s="2"/>
      <c r="L36" s="2"/>
      <c r="M36" s="2"/>
      <c r="N36" s="22"/>
    </row>
    <row r="37" spans="1:14" ht="15.75" thickTop="1" x14ac:dyDescent="0.25"/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76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3" bestFit="1" customWidth="1"/>
    <col min="3" max="3" width="3.28515625" customWidth="1"/>
    <col min="4" max="4" width="15.5703125" bestFit="1" customWidth="1"/>
    <col min="5" max="5" width="2.85546875" customWidth="1"/>
    <col min="7" max="7" width="2.85546875" customWidth="1"/>
    <col min="9" max="9" width="2.7109375" customWidth="1"/>
    <col min="10" max="10" width="12.7109375" bestFit="1" customWidth="1"/>
    <col min="11" max="11" width="3.28515625" customWidth="1"/>
    <col min="13" max="13" width="3.140625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53</v>
      </c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39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3"/>
      <c r="E10" s="4"/>
      <c r="F10" s="4"/>
      <c r="G10" s="4"/>
      <c r="H10" s="4"/>
      <c r="I10" s="4"/>
      <c r="J10" s="4"/>
      <c r="K10" s="4"/>
      <c r="L10" s="2"/>
      <c r="M10" s="2"/>
      <c r="N10" s="2"/>
    </row>
    <row r="11" spans="1:14" x14ac:dyDescent="0.25">
      <c r="A11" s="2"/>
      <c r="B11" s="6"/>
      <c r="C11" s="6"/>
      <c r="D11" s="6"/>
      <c r="E11" s="6"/>
      <c r="F11" s="6"/>
      <c r="G11" s="6"/>
      <c r="H11" s="6"/>
      <c r="I11" s="6"/>
      <c r="J11" s="6" t="s">
        <v>3</v>
      </c>
      <c r="K11" s="6"/>
      <c r="L11" s="54" t="s">
        <v>4</v>
      </c>
      <c r="M11" s="54"/>
      <c r="N11" s="54"/>
    </row>
    <row r="12" spans="1:14" x14ac:dyDescent="0.25">
      <c r="A12" s="2"/>
      <c r="B12" s="6"/>
      <c r="C12" s="6"/>
      <c r="D12" s="6"/>
      <c r="E12" s="6"/>
      <c r="F12" s="6"/>
      <c r="G12" s="6"/>
      <c r="H12" s="6"/>
      <c r="I12" s="6"/>
      <c r="J12" s="6" t="s">
        <v>5</v>
      </c>
      <c r="K12" s="6"/>
      <c r="L12" s="52" t="s">
        <v>6</v>
      </c>
      <c r="M12" s="52"/>
      <c r="N12" s="52"/>
    </row>
    <row r="13" spans="1:14" x14ac:dyDescent="0.25">
      <c r="A13" s="2"/>
      <c r="B13" s="7"/>
      <c r="C13" s="6"/>
      <c r="D13" s="6" t="s">
        <v>7</v>
      </c>
      <c r="E13" s="6"/>
      <c r="F13" s="6" t="s">
        <v>8</v>
      </c>
      <c r="G13" s="6"/>
      <c r="H13" s="6"/>
      <c r="I13" s="6"/>
      <c r="J13" s="6" t="s">
        <v>9</v>
      </c>
      <c r="K13" s="6"/>
      <c r="L13" s="8"/>
      <c r="M13" s="8"/>
      <c r="N13" s="8"/>
    </row>
    <row r="14" spans="1:14" x14ac:dyDescent="0.25">
      <c r="A14" s="2"/>
      <c r="B14" s="7" t="s">
        <v>10</v>
      </c>
      <c r="C14" s="6"/>
      <c r="D14" s="6" t="s">
        <v>11</v>
      </c>
      <c r="E14" s="6"/>
      <c r="F14" s="6" t="s">
        <v>12</v>
      </c>
      <c r="G14" s="6"/>
      <c r="H14" s="6" t="s">
        <v>13</v>
      </c>
      <c r="I14" s="6"/>
      <c r="J14" s="6" t="s">
        <v>14</v>
      </c>
      <c r="K14" s="6"/>
      <c r="L14" s="6" t="s">
        <v>15</v>
      </c>
      <c r="M14" s="6"/>
      <c r="N14" s="6" t="s">
        <v>11</v>
      </c>
    </row>
    <row r="15" spans="1:14" x14ac:dyDescent="0.25">
      <c r="A15" s="2"/>
      <c r="B15" s="8" t="s">
        <v>16</v>
      </c>
      <c r="C15" s="6"/>
      <c r="D15" s="8" t="s">
        <v>17</v>
      </c>
      <c r="E15" s="6"/>
      <c r="F15" s="8" t="s">
        <v>18</v>
      </c>
      <c r="G15" s="6" t="s">
        <v>19</v>
      </c>
      <c r="H15" s="8" t="s">
        <v>20</v>
      </c>
      <c r="I15" s="6"/>
      <c r="J15" s="8" t="s">
        <v>21</v>
      </c>
      <c r="K15" s="2"/>
      <c r="L15" s="9"/>
      <c r="M15" s="2"/>
      <c r="N15" s="9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 t="s">
        <v>22</v>
      </c>
      <c r="B18" s="2"/>
      <c r="C18" s="2"/>
      <c r="D18" s="2"/>
      <c r="E18" s="2"/>
      <c r="F18" s="2"/>
      <c r="G18" s="2"/>
      <c r="H18" s="10"/>
      <c r="I18" s="2"/>
      <c r="J18" s="2"/>
      <c r="K18" s="2"/>
      <c r="L18" s="2"/>
      <c r="M18" s="2"/>
      <c r="N18" s="2"/>
    </row>
    <row r="19" spans="1:14" x14ac:dyDescent="0.25">
      <c r="A19" s="11" t="s">
        <v>23</v>
      </c>
      <c r="B19" s="12">
        <v>4971000</v>
      </c>
      <c r="C19" s="2"/>
      <c r="D19" s="2"/>
      <c r="E19" s="2"/>
      <c r="F19" s="13">
        <v>6.6000000000000003E-2</v>
      </c>
      <c r="G19" s="2" t="s">
        <v>24</v>
      </c>
      <c r="H19" s="3">
        <f>+MIN(1,ROUND(B19/B$36,4))</f>
        <v>7.1199999999999999E-2</v>
      </c>
      <c r="I19" s="2" t="s">
        <v>25</v>
      </c>
      <c r="J19" s="14">
        <f>ROUND((F19*H19/100),5)</f>
        <v>5.0000000000000002E-5</v>
      </c>
      <c r="K19" s="2"/>
      <c r="L19" s="2"/>
      <c r="M19" s="2" t="s">
        <v>26</v>
      </c>
      <c r="N19" s="2"/>
    </row>
    <row r="20" spans="1:14" x14ac:dyDescent="0.25">
      <c r="A20" s="2"/>
      <c r="B20" s="15"/>
      <c r="C20" s="2"/>
      <c r="D20" s="2"/>
      <c r="E20" s="2"/>
      <c r="F20" s="2"/>
      <c r="G20" s="2"/>
      <c r="H20" s="10" t="s">
        <v>26</v>
      </c>
      <c r="I20" s="2"/>
      <c r="J20" s="14"/>
      <c r="K20" s="2"/>
      <c r="L20" s="2"/>
      <c r="M20" s="2"/>
      <c r="N20" s="2"/>
    </row>
    <row r="21" spans="1:14" x14ac:dyDescent="0.25">
      <c r="A21" s="2" t="s">
        <v>27</v>
      </c>
      <c r="B21" s="15"/>
      <c r="C21" s="2"/>
      <c r="D21" s="2"/>
      <c r="E21" s="2"/>
      <c r="F21" s="2"/>
      <c r="G21" s="2"/>
      <c r="H21" s="10"/>
      <c r="I21" s="2"/>
      <c r="J21" s="14"/>
      <c r="K21" s="2"/>
      <c r="L21" s="2"/>
      <c r="M21" s="2"/>
      <c r="N21" s="2"/>
    </row>
    <row r="22" spans="1:14" x14ac:dyDescent="0.25">
      <c r="A22" s="11" t="s">
        <v>28</v>
      </c>
      <c r="B22" s="15">
        <v>361923818</v>
      </c>
      <c r="C22" s="2"/>
      <c r="D22" s="3">
        <f>ROUND((B22/B31),4)</f>
        <v>0.4461</v>
      </c>
      <c r="E22" s="2" t="s">
        <v>24</v>
      </c>
      <c r="F22" s="16">
        <v>4.0006000000000004</v>
      </c>
      <c r="G22" s="2" t="s">
        <v>24</v>
      </c>
      <c r="H22" s="3">
        <f>SUM(1-$H$19)</f>
        <v>0.92879999999999996</v>
      </c>
      <c r="I22" s="2" t="s">
        <v>25</v>
      </c>
      <c r="J22" s="14">
        <f>ROUND((D22*F22*H22/100),5)</f>
        <v>1.6580000000000001E-2</v>
      </c>
      <c r="K22" s="2"/>
      <c r="L22" s="2">
        <f>ROUND(MIN(L33,(J19+J22)*100),2)</f>
        <v>1.66</v>
      </c>
      <c r="M22" s="2"/>
      <c r="N22" s="2">
        <f>ROUND((L22/L33*100),2)</f>
        <v>26.56</v>
      </c>
    </row>
    <row r="23" spans="1:14" x14ac:dyDescent="0.25">
      <c r="A23" s="2"/>
      <c r="B23" s="15"/>
      <c r="C23" s="2"/>
      <c r="D23" s="3"/>
      <c r="E23" s="2"/>
      <c r="F23" s="2"/>
      <c r="G23" s="2"/>
      <c r="H23" s="3" t="s">
        <v>26</v>
      </c>
      <c r="I23" s="2"/>
      <c r="J23" s="14"/>
      <c r="K23" s="2"/>
      <c r="L23" s="2"/>
      <c r="M23" s="2"/>
      <c r="N23" s="2"/>
    </row>
    <row r="24" spans="1:14" x14ac:dyDescent="0.25">
      <c r="A24" s="2" t="s">
        <v>29</v>
      </c>
      <c r="B24" s="15"/>
      <c r="C24" s="2"/>
      <c r="D24" s="3"/>
      <c r="E24" s="2"/>
      <c r="F24" s="2"/>
      <c r="G24" s="2"/>
      <c r="H24" s="3" t="s">
        <v>26</v>
      </c>
      <c r="I24" s="2"/>
      <c r="J24" s="14"/>
      <c r="K24" s="2"/>
      <c r="L24" s="2"/>
      <c r="M24" s="2"/>
      <c r="N24" s="2"/>
    </row>
    <row r="25" spans="1:14" x14ac:dyDescent="0.25">
      <c r="A25" s="2"/>
      <c r="B25" s="15">
        <v>0</v>
      </c>
      <c r="C25" s="2"/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0.92879999999999996</v>
      </c>
      <c r="I25" s="2" t="s">
        <v>25</v>
      </c>
      <c r="J25" s="14">
        <f>ROUND((D25*F25*H25/100),5)</f>
        <v>0</v>
      </c>
      <c r="K25" s="2"/>
      <c r="L25" s="2"/>
      <c r="M25" s="2"/>
      <c r="N25" s="2"/>
    </row>
    <row r="26" spans="1:14" x14ac:dyDescent="0.25">
      <c r="A26" s="2"/>
      <c r="B26" s="15"/>
      <c r="C26" s="2"/>
      <c r="D26" s="3"/>
      <c r="E26" s="2"/>
      <c r="F26" s="2"/>
      <c r="G26" s="2"/>
      <c r="H26" s="3" t="s">
        <v>26</v>
      </c>
      <c r="I26" s="2"/>
      <c r="J26" s="14"/>
      <c r="K26" s="2"/>
      <c r="L26" s="2"/>
      <c r="M26" s="2"/>
      <c r="N26" s="2"/>
    </row>
    <row r="27" spans="1:14" x14ac:dyDescent="0.25">
      <c r="A27" s="2" t="s">
        <v>30</v>
      </c>
      <c r="B27" s="15"/>
      <c r="C27" s="2"/>
      <c r="D27" s="3"/>
      <c r="E27" s="2"/>
      <c r="F27" s="2"/>
      <c r="G27" s="2"/>
      <c r="H27" s="3" t="s">
        <v>26</v>
      </c>
      <c r="I27" s="2"/>
      <c r="J27" s="14"/>
      <c r="K27" s="2"/>
      <c r="L27" s="2"/>
      <c r="M27" s="2"/>
      <c r="N27" s="2"/>
    </row>
    <row r="28" spans="1:14" x14ac:dyDescent="0.25">
      <c r="A28" s="11" t="s">
        <v>31</v>
      </c>
      <c r="B28" s="15">
        <v>449429367</v>
      </c>
      <c r="C28" s="2"/>
      <c r="D28" s="3">
        <f>D31-D22-D25</f>
        <v>0.55390000000000006</v>
      </c>
      <c r="E28" s="2" t="s">
        <v>24</v>
      </c>
      <c r="F28" s="2">
        <v>8.92</v>
      </c>
      <c r="G28" s="2" t="s">
        <v>24</v>
      </c>
      <c r="H28" s="3">
        <f>SUM(1-$H$19)</f>
        <v>0.92879999999999996</v>
      </c>
      <c r="I28" s="2" t="s">
        <v>25</v>
      </c>
      <c r="J28" s="14">
        <f>ROUND((D28*F28*H28/100),5)</f>
        <v>4.589E-2</v>
      </c>
      <c r="K28" s="2"/>
      <c r="L28" s="2">
        <f>SUM(L33-L22)</f>
        <v>4.59</v>
      </c>
      <c r="M28" s="2"/>
      <c r="N28" s="2">
        <f>SUM(N33-N22)</f>
        <v>73.44</v>
      </c>
    </row>
    <row r="29" spans="1:14" x14ac:dyDescent="0.25">
      <c r="A29" s="2"/>
      <c r="B29" s="17"/>
      <c r="C29" s="2"/>
      <c r="D29" s="18"/>
      <c r="E29" s="2"/>
      <c r="F29" s="2"/>
      <c r="G29" s="2"/>
      <c r="H29" s="2"/>
      <c r="I29" s="2"/>
      <c r="J29" s="19"/>
      <c r="K29" s="2"/>
      <c r="L29" s="9"/>
      <c r="M29" s="2"/>
      <c r="N29" s="9"/>
    </row>
    <row r="30" spans="1:14" x14ac:dyDescent="0.25">
      <c r="A30" s="2" t="s">
        <v>32</v>
      </c>
      <c r="B30" s="15"/>
      <c r="C30" s="2"/>
      <c r="D30" s="3"/>
      <c r="E30" s="2"/>
      <c r="F30" s="2"/>
      <c r="G30" s="2"/>
      <c r="H30" s="2"/>
      <c r="I30" s="2"/>
      <c r="J30" s="14"/>
      <c r="K30" s="2"/>
      <c r="L30" s="2"/>
      <c r="M30" s="2"/>
      <c r="N30" s="2"/>
    </row>
    <row r="31" spans="1:14" ht="15.75" thickBot="1" x14ac:dyDescent="0.3">
      <c r="A31" s="2" t="s">
        <v>33</v>
      </c>
      <c r="B31" s="15">
        <f>SUM(+B22+B25+B28)</f>
        <v>811353185</v>
      </c>
      <c r="C31" s="2"/>
      <c r="D31" s="3">
        <v>1</v>
      </c>
      <c r="E31" s="2"/>
      <c r="F31" s="2"/>
      <c r="G31" s="2"/>
      <c r="H31" s="2"/>
      <c r="I31" s="2"/>
      <c r="J31" s="14" t="s">
        <v>26</v>
      </c>
      <c r="K31" s="2"/>
      <c r="L31" s="2"/>
      <c r="M31" s="2"/>
      <c r="N31" s="2"/>
    </row>
    <row r="32" spans="1:14" ht="15.75" thickTop="1" x14ac:dyDescent="0.25">
      <c r="A32" s="2"/>
      <c r="B32" s="20"/>
      <c r="C32" s="2"/>
      <c r="D32" s="21"/>
      <c r="E32" s="2"/>
      <c r="F32" s="2"/>
      <c r="G32" s="2"/>
      <c r="H32" s="2"/>
      <c r="I32" s="2"/>
      <c r="J32" s="14" t="s">
        <v>26</v>
      </c>
      <c r="K32" s="2"/>
      <c r="L32" s="2"/>
      <c r="M32" s="2"/>
      <c r="N32" s="2"/>
    </row>
    <row r="33" spans="1:14" ht="15.75" thickBot="1" x14ac:dyDescent="0.3">
      <c r="A33" s="2" t="s">
        <v>34</v>
      </c>
      <c r="B33" s="15"/>
      <c r="C33" s="2"/>
      <c r="D33" s="2"/>
      <c r="E33" s="2"/>
      <c r="F33" s="2"/>
      <c r="G33" s="2"/>
      <c r="H33" s="2"/>
      <c r="I33" s="2"/>
      <c r="J33" s="14">
        <f>ROUND((J19+J22+J25+J28),6)</f>
        <v>6.2520000000000006E-2</v>
      </c>
      <c r="K33" s="2"/>
      <c r="L33" s="2">
        <f>TRUNC(J33,4)*100</f>
        <v>6.25</v>
      </c>
      <c r="M33" s="2"/>
      <c r="N33" s="2">
        <v>100</v>
      </c>
    </row>
    <row r="34" spans="1:14" ht="15.75" thickTop="1" x14ac:dyDescent="0.25">
      <c r="A34" s="2"/>
      <c r="B34" s="15"/>
      <c r="C34" s="2"/>
      <c r="D34" s="2"/>
      <c r="E34" s="2"/>
      <c r="F34" s="2"/>
      <c r="G34" s="2"/>
      <c r="H34" s="2"/>
      <c r="I34" s="2"/>
      <c r="J34" s="21"/>
      <c r="K34" s="2"/>
      <c r="L34" s="21"/>
      <c r="M34" s="2"/>
      <c r="N34" s="21"/>
    </row>
    <row r="35" spans="1:14" x14ac:dyDescent="0.25">
      <c r="A35" s="2" t="s">
        <v>35</v>
      </c>
      <c r="B35" s="4"/>
      <c r="C35" s="2"/>
      <c r="D35" s="2"/>
      <c r="E35" s="2"/>
      <c r="F35" s="2"/>
      <c r="G35" s="2"/>
      <c r="H35" s="2"/>
      <c r="I35" s="2"/>
      <c r="J35" s="22"/>
      <c r="K35" s="2"/>
      <c r="L35" s="2"/>
      <c r="M35" s="2"/>
      <c r="N35" s="22"/>
    </row>
    <row r="36" spans="1:14" ht="15.75" thickBot="1" x14ac:dyDescent="0.3">
      <c r="A36" s="11" t="s">
        <v>36</v>
      </c>
      <c r="B36" s="23">
        <v>69822149.325000003</v>
      </c>
      <c r="C36" s="2"/>
      <c r="D36" s="2"/>
      <c r="E36" s="2"/>
      <c r="F36" s="2"/>
      <c r="G36" s="2"/>
      <c r="H36" s="2"/>
      <c r="I36" s="2"/>
      <c r="J36" s="22"/>
      <c r="K36" s="2"/>
      <c r="L36" s="2"/>
      <c r="M36" s="2"/>
      <c r="N36" s="22"/>
    </row>
    <row r="37" spans="1:14" ht="15.75" thickTop="1" x14ac:dyDescent="0.25">
      <c r="A37" s="2"/>
      <c r="B37" s="2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4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2" bestFit="1" customWidth="1"/>
    <col min="3" max="3" width="3.42578125" customWidth="1"/>
    <col min="4" max="4" width="15.5703125" bestFit="1" customWidth="1"/>
    <col min="5" max="5" width="3.28515625" customWidth="1"/>
    <col min="7" max="7" width="3" customWidth="1"/>
    <col min="9" max="9" width="3.140625" customWidth="1"/>
    <col min="10" max="10" width="12.7109375" bestFit="1" customWidth="1"/>
    <col min="11" max="11" width="2.5703125" customWidth="1"/>
    <col min="13" max="13" width="3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54</v>
      </c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38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3"/>
      <c r="E10" s="4"/>
      <c r="F10" s="4"/>
      <c r="G10" s="4"/>
      <c r="H10" s="4"/>
      <c r="I10" s="4"/>
      <c r="J10" s="4"/>
      <c r="K10" s="4"/>
      <c r="L10" s="2"/>
      <c r="M10" s="2"/>
      <c r="N10" s="2"/>
    </row>
    <row r="11" spans="1:14" x14ac:dyDescent="0.25">
      <c r="A11" s="2"/>
      <c r="B11" s="25"/>
      <c r="C11" s="25"/>
      <c r="D11" s="25"/>
      <c r="E11" s="25"/>
      <c r="F11" s="25"/>
      <c r="G11" s="25"/>
      <c r="H11" s="25"/>
      <c r="I11" s="25"/>
      <c r="J11" s="25" t="s">
        <v>3</v>
      </c>
      <c r="K11" s="25"/>
      <c r="L11" s="54" t="s">
        <v>4</v>
      </c>
      <c r="M11" s="54"/>
      <c r="N11" s="54"/>
    </row>
    <row r="12" spans="1:14" x14ac:dyDescent="0.25">
      <c r="A12" s="2"/>
      <c r="B12" s="25"/>
      <c r="C12" s="25"/>
      <c r="D12" s="25"/>
      <c r="E12" s="25"/>
      <c r="F12" s="25"/>
      <c r="G12" s="25"/>
      <c r="H12" s="25"/>
      <c r="I12" s="25"/>
      <c r="J12" s="25" t="s">
        <v>5</v>
      </c>
      <c r="K12" s="25"/>
      <c r="L12" s="52" t="s">
        <v>6</v>
      </c>
      <c r="M12" s="52"/>
      <c r="N12" s="52"/>
    </row>
    <row r="13" spans="1:14" x14ac:dyDescent="0.25">
      <c r="A13" s="2"/>
      <c r="B13" s="7"/>
      <c r="C13" s="25"/>
      <c r="D13" s="25" t="s">
        <v>7</v>
      </c>
      <c r="E13" s="25"/>
      <c r="F13" s="25" t="s">
        <v>8</v>
      </c>
      <c r="G13" s="25"/>
      <c r="H13" s="25"/>
      <c r="I13" s="25"/>
      <c r="J13" s="25" t="s">
        <v>9</v>
      </c>
      <c r="K13" s="25"/>
      <c r="L13" s="8"/>
      <c r="M13" s="8"/>
      <c r="N13" s="8"/>
    </row>
    <row r="14" spans="1:14" x14ac:dyDescent="0.25">
      <c r="A14" s="2"/>
      <c r="B14" s="7" t="s">
        <v>10</v>
      </c>
      <c r="C14" s="25"/>
      <c r="D14" s="25" t="s">
        <v>11</v>
      </c>
      <c r="E14" s="25"/>
      <c r="F14" s="25" t="s">
        <v>12</v>
      </c>
      <c r="G14" s="25"/>
      <c r="H14" s="25" t="s">
        <v>13</v>
      </c>
      <c r="I14" s="25"/>
      <c r="J14" s="25" t="s">
        <v>14</v>
      </c>
      <c r="K14" s="25"/>
      <c r="L14" s="25" t="s">
        <v>15</v>
      </c>
      <c r="M14" s="25"/>
      <c r="N14" s="25" t="s">
        <v>11</v>
      </c>
    </row>
    <row r="15" spans="1:14" x14ac:dyDescent="0.25">
      <c r="A15" s="2"/>
      <c r="B15" s="8" t="s">
        <v>16</v>
      </c>
      <c r="C15" s="25"/>
      <c r="D15" s="8" t="s">
        <v>17</v>
      </c>
      <c r="E15" s="25"/>
      <c r="F15" s="8" t="s">
        <v>18</v>
      </c>
      <c r="G15" s="25" t="s">
        <v>19</v>
      </c>
      <c r="H15" s="8" t="s">
        <v>20</v>
      </c>
      <c r="I15" s="25"/>
      <c r="J15" s="8" t="s">
        <v>21</v>
      </c>
      <c r="K15" s="2"/>
      <c r="L15" s="9"/>
      <c r="M15" s="2"/>
      <c r="N15" s="9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 t="s">
        <v>22</v>
      </c>
      <c r="B18" s="2"/>
      <c r="C18" s="2"/>
      <c r="D18" s="2"/>
      <c r="E18" s="2"/>
      <c r="F18" s="2"/>
      <c r="G18" s="2"/>
      <c r="H18" s="10"/>
      <c r="I18" s="2"/>
      <c r="J18" s="2"/>
      <c r="K18" s="2"/>
      <c r="L18" s="2"/>
      <c r="M18" s="2"/>
      <c r="N18" s="2"/>
    </row>
    <row r="19" spans="1:14" x14ac:dyDescent="0.25">
      <c r="A19" s="11" t="s">
        <v>23</v>
      </c>
      <c r="B19" s="12">
        <v>3438000</v>
      </c>
      <c r="C19" s="2"/>
      <c r="D19" s="2"/>
      <c r="E19" s="2"/>
      <c r="F19" s="13">
        <v>0.10299999999999999</v>
      </c>
      <c r="G19" s="2" t="s">
        <v>24</v>
      </c>
      <c r="H19" s="3">
        <f>+MIN(1,ROUND(B19/B$36,4))</f>
        <v>4.3900000000000002E-2</v>
      </c>
      <c r="I19" s="2" t="s">
        <v>25</v>
      </c>
      <c r="J19" s="14">
        <f>ROUND((F19*H19/100),5)</f>
        <v>5.0000000000000002E-5</v>
      </c>
      <c r="K19" s="2"/>
      <c r="L19" s="2"/>
      <c r="M19" s="2" t="s">
        <v>26</v>
      </c>
      <c r="N19" s="2"/>
    </row>
    <row r="20" spans="1:14" x14ac:dyDescent="0.25">
      <c r="A20" s="2"/>
      <c r="B20" s="15"/>
      <c r="C20" s="2"/>
      <c r="D20" s="2"/>
      <c r="E20" s="2"/>
      <c r="F20" s="2"/>
      <c r="G20" s="2"/>
      <c r="H20" s="10" t="s">
        <v>26</v>
      </c>
      <c r="I20" s="2"/>
      <c r="J20" s="14"/>
      <c r="K20" s="2"/>
      <c r="L20" s="2"/>
      <c r="M20" s="2"/>
      <c r="N20" s="2"/>
    </row>
    <row r="21" spans="1:14" x14ac:dyDescent="0.25">
      <c r="A21" s="2" t="s">
        <v>27</v>
      </c>
      <c r="B21" s="15"/>
      <c r="C21" s="2"/>
      <c r="D21" s="2"/>
      <c r="E21" s="2"/>
      <c r="F21" s="2"/>
      <c r="G21" s="2"/>
      <c r="H21" s="10"/>
      <c r="I21" s="2"/>
      <c r="J21" s="14"/>
      <c r="K21" s="2"/>
      <c r="L21" s="2"/>
      <c r="M21" s="2"/>
      <c r="N21" s="2"/>
    </row>
    <row r="22" spans="1:14" x14ac:dyDescent="0.25">
      <c r="A22" s="11" t="s">
        <v>28</v>
      </c>
      <c r="B22" s="15">
        <v>361883971</v>
      </c>
      <c r="C22" s="2"/>
      <c r="D22" s="3">
        <f>ROUND((B22/B31),4)</f>
        <v>0.4446</v>
      </c>
      <c r="E22" s="2" t="s">
        <v>24</v>
      </c>
      <c r="F22" s="16">
        <v>4.0460000000000003</v>
      </c>
      <c r="G22" s="2" t="s">
        <v>24</v>
      </c>
      <c r="H22" s="3">
        <f>SUM(1-$H$19)</f>
        <v>0.95609999999999995</v>
      </c>
      <c r="I22" s="2" t="s">
        <v>25</v>
      </c>
      <c r="J22" s="14">
        <f>ROUND((D22*F22*H22/100),5)</f>
        <v>1.72E-2</v>
      </c>
      <c r="K22" s="2"/>
      <c r="L22" s="2">
        <f>ROUND(MIN(L33,(J19+J22)*100),2)</f>
        <v>1.73</v>
      </c>
      <c r="M22" s="2"/>
      <c r="N22" s="2">
        <f>ROUND((L22/L33*100),2)</f>
        <v>26.78</v>
      </c>
    </row>
    <row r="23" spans="1:14" x14ac:dyDescent="0.25">
      <c r="A23" s="2"/>
      <c r="B23" s="15"/>
      <c r="C23" s="2"/>
      <c r="D23" s="3"/>
      <c r="E23" s="2"/>
      <c r="F23" s="2"/>
      <c r="G23" s="2"/>
      <c r="H23" s="3" t="s">
        <v>26</v>
      </c>
      <c r="I23" s="2"/>
      <c r="J23" s="14"/>
      <c r="K23" s="2"/>
      <c r="L23" s="2"/>
      <c r="M23" s="2"/>
      <c r="N23" s="2"/>
    </row>
    <row r="24" spans="1:14" x14ac:dyDescent="0.25">
      <c r="A24" s="2" t="s">
        <v>29</v>
      </c>
      <c r="B24" s="15"/>
      <c r="C24" s="2"/>
      <c r="D24" s="3"/>
      <c r="E24" s="2"/>
      <c r="F24" s="2"/>
      <c r="G24" s="2"/>
      <c r="H24" s="3" t="s">
        <v>26</v>
      </c>
      <c r="I24" s="2"/>
      <c r="J24" s="14"/>
      <c r="K24" s="2"/>
      <c r="L24" s="2"/>
      <c r="M24" s="2"/>
      <c r="N24" s="2"/>
    </row>
    <row r="25" spans="1:14" x14ac:dyDescent="0.25">
      <c r="A25" s="2"/>
      <c r="B25" s="15">
        <v>0</v>
      </c>
      <c r="C25" s="2"/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0.95609999999999995</v>
      </c>
      <c r="I25" s="2" t="s">
        <v>25</v>
      </c>
      <c r="J25" s="14">
        <f>ROUND((D25*F25*H25/100),5)</f>
        <v>0</v>
      </c>
      <c r="K25" s="2"/>
      <c r="L25" s="2"/>
      <c r="M25" s="2"/>
      <c r="N25" s="2"/>
    </row>
    <row r="26" spans="1:14" x14ac:dyDescent="0.25">
      <c r="A26" s="2"/>
      <c r="B26" s="15"/>
      <c r="C26" s="2"/>
      <c r="D26" s="3"/>
      <c r="E26" s="2"/>
      <c r="F26" s="2"/>
      <c r="G26" s="2"/>
      <c r="H26" s="3" t="s">
        <v>26</v>
      </c>
      <c r="I26" s="2"/>
      <c r="J26" s="14"/>
      <c r="K26" s="2"/>
      <c r="L26" s="2"/>
      <c r="M26" s="2"/>
      <c r="N26" s="2"/>
    </row>
    <row r="27" spans="1:14" x14ac:dyDescent="0.25">
      <c r="A27" s="2" t="s">
        <v>30</v>
      </c>
      <c r="B27" s="15"/>
      <c r="C27" s="2"/>
      <c r="D27" s="3"/>
      <c r="E27" s="2"/>
      <c r="F27" s="2"/>
      <c r="G27" s="2"/>
      <c r="H27" s="3" t="s">
        <v>26</v>
      </c>
      <c r="I27" s="2"/>
      <c r="J27" s="14"/>
      <c r="K27" s="2"/>
      <c r="L27" s="2"/>
      <c r="M27" s="2"/>
      <c r="N27" s="2"/>
    </row>
    <row r="28" spans="1:14" x14ac:dyDescent="0.25">
      <c r="A28" s="11" t="s">
        <v>31</v>
      </c>
      <c r="B28" s="15">
        <v>452156760</v>
      </c>
      <c r="C28" s="2"/>
      <c r="D28" s="3">
        <f>D31-D22-D25</f>
        <v>0.5554</v>
      </c>
      <c r="E28" s="2" t="s">
        <v>24</v>
      </c>
      <c r="F28" s="2">
        <v>8.92</v>
      </c>
      <c r="G28" s="2" t="s">
        <v>24</v>
      </c>
      <c r="H28" s="3">
        <f>SUM(1-$H$19)</f>
        <v>0.95609999999999995</v>
      </c>
      <c r="I28" s="2" t="s">
        <v>25</v>
      </c>
      <c r="J28" s="14">
        <f>ROUND((D28*F28*H28/100),5)</f>
        <v>4.7370000000000002E-2</v>
      </c>
      <c r="K28" s="2"/>
      <c r="L28" s="2">
        <f>SUM(L33-L22)</f>
        <v>4.7300000000000004</v>
      </c>
      <c r="M28" s="2"/>
      <c r="N28" s="2">
        <f>SUM(N33-N22)</f>
        <v>73.22</v>
      </c>
    </row>
    <row r="29" spans="1:14" x14ac:dyDescent="0.25">
      <c r="A29" s="2"/>
      <c r="B29" s="17"/>
      <c r="C29" s="2"/>
      <c r="D29" s="18"/>
      <c r="E29" s="2"/>
      <c r="F29" s="2"/>
      <c r="G29" s="2"/>
      <c r="H29" s="2"/>
      <c r="I29" s="2"/>
      <c r="J29" s="19"/>
      <c r="K29" s="2"/>
      <c r="L29" s="9"/>
      <c r="M29" s="2"/>
      <c r="N29" s="9"/>
    </row>
    <row r="30" spans="1:14" x14ac:dyDescent="0.25">
      <c r="A30" s="2" t="s">
        <v>32</v>
      </c>
      <c r="B30" s="15"/>
      <c r="C30" s="2"/>
      <c r="D30" s="3"/>
      <c r="E30" s="2"/>
      <c r="F30" s="2"/>
      <c r="G30" s="2"/>
      <c r="H30" s="2"/>
      <c r="I30" s="2"/>
      <c r="J30" s="14"/>
      <c r="K30" s="2"/>
      <c r="L30" s="2"/>
      <c r="M30" s="2"/>
      <c r="N30" s="2"/>
    </row>
    <row r="31" spans="1:14" ht="15.75" thickBot="1" x14ac:dyDescent="0.3">
      <c r="A31" s="2" t="s">
        <v>33</v>
      </c>
      <c r="B31" s="15">
        <f>SUM(+B22+B25+B28)</f>
        <v>814040731</v>
      </c>
      <c r="C31" s="2"/>
      <c r="D31" s="3">
        <v>1</v>
      </c>
      <c r="E31" s="2"/>
      <c r="F31" s="2"/>
      <c r="G31" s="2"/>
      <c r="H31" s="2"/>
      <c r="I31" s="2"/>
      <c r="J31" s="14" t="s">
        <v>26</v>
      </c>
      <c r="K31" s="2"/>
      <c r="L31" s="2"/>
      <c r="M31" s="2"/>
      <c r="N31" s="2"/>
    </row>
    <row r="32" spans="1:14" ht="15.75" thickTop="1" x14ac:dyDescent="0.25">
      <c r="A32" s="2"/>
      <c r="B32" s="20"/>
      <c r="C32" s="2"/>
      <c r="D32" s="21"/>
      <c r="E32" s="2"/>
      <c r="F32" s="2"/>
      <c r="G32" s="2"/>
      <c r="H32" s="2"/>
      <c r="I32" s="2"/>
      <c r="J32" s="14" t="s">
        <v>26</v>
      </c>
      <c r="K32" s="2"/>
      <c r="L32" s="2"/>
      <c r="M32" s="2"/>
      <c r="N32" s="2"/>
    </row>
    <row r="33" spans="1:14" ht="15.75" thickBot="1" x14ac:dyDescent="0.3">
      <c r="A33" s="2" t="s">
        <v>34</v>
      </c>
      <c r="B33" s="15"/>
      <c r="C33" s="2"/>
      <c r="D33" s="2"/>
      <c r="E33" s="2"/>
      <c r="F33" s="2"/>
      <c r="G33" s="2"/>
      <c r="H33" s="2"/>
      <c r="I33" s="2"/>
      <c r="J33" s="14">
        <f>ROUND((J19+J22+J25+J28),6)</f>
        <v>6.4619999999999997E-2</v>
      </c>
      <c r="K33" s="2"/>
      <c r="L33" s="2">
        <f>TRUNC(J33,4)*100</f>
        <v>6.4600000000000009</v>
      </c>
      <c r="M33" s="2"/>
      <c r="N33" s="2">
        <v>100</v>
      </c>
    </row>
    <row r="34" spans="1:14" ht="15.75" thickTop="1" x14ac:dyDescent="0.25">
      <c r="A34" s="2"/>
      <c r="B34" s="15"/>
      <c r="C34" s="2"/>
      <c r="D34" s="2"/>
      <c r="E34" s="2"/>
      <c r="F34" s="2"/>
      <c r="G34" s="2"/>
      <c r="H34" s="2"/>
      <c r="I34" s="2"/>
      <c r="J34" s="21"/>
      <c r="K34" s="2"/>
      <c r="L34" s="21"/>
      <c r="M34" s="2"/>
      <c r="N34" s="21"/>
    </row>
    <row r="35" spans="1:14" x14ac:dyDescent="0.25">
      <c r="A35" s="2" t="s">
        <v>35</v>
      </c>
      <c r="B35" s="4"/>
      <c r="C35" s="2"/>
      <c r="D35" s="2"/>
      <c r="E35" s="2"/>
      <c r="F35" s="2"/>
      <c r="G35" s="2"/>
      <c r="H35" s="2"/>
      <c r="I35" s="2"/>
      <c r="J35" s="22"/>
      <c r="K35" s="2"/>
      <c r="L35" s="2"/>
      <c r="M35" s="2"/>
      <c r="N35" s="22"/>
    </row>
    <row r="36" spans="1:14" ht="15.75" thickBot="1" x14ac:dyDescent="0.3">
      <c r="A36" s="11" t="s">
        <v>36</v>
      </c>
      <c r="B36" s="23">
        <v>78363845.430000007</v>
      </c>
      <c r="C36" s="2"/>
      <c r="D36" s="2"/>
      <c r="E36" s="2"/>
      <c r="F36" s="2"/>
      <c r="G36" s="2"/>
      <c r="H36" s="2"/>
      <c r="I36" s="2"/>
      <c r="J36" s="22"/>
      <c r="K36" s="2"/>
      <c r="L36" s="2"/>
      <c r="M36" s="2"/>
      <c r="N36" s="22"/>
    </row>
    <row r="37" spans="1:14" ht="15.75" thickTop="1" x14ac:dyDescent="0.25">
      <c r="A37" s="2"/>
      <c r="B37" s="2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4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7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60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2.7109375" bestFit="1" customWidth="1"/>
    <col min="3" max="3" width="2.5703125" customWidth="1"/>
    <col min="5" max="5" width="2.85546875" customWidth="1"/>
    <col min="7" max="7" width="2.28515625" customWidth="1"/>
    <col min="9" max="9" width="2.7109375" customWidth="1"/>
    <col min="10" max="10" width="12.7109375" bestFit="1" customWidth="1"/>
    <col min="11" max="11" width="2.85546875" customWidth="1"/>
    <col min="13" max="13" width="2.7109375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55</v>
      </c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41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3"/>
      <c r="E10" s="4"/>
      <c r="F10" s="4"/>
      <c r="G10" s="4"/>
      <c r="H10" s="4"/>
      <c r="I10" s="4"/>
      <c r="J10" s="4"/>
      <c r="K10" s="4"/>
      <c r="L10" s="2"/>
      <c r="M10" s="2"/>
      <c r="N10" s="2"/>
    </row>
    <row r="11" spans="1:14" x14ac:dyDescent="0.25">
      <c r="A11" s="2"/>
      <c r="B11" s="25"/>
      <c r="C11" s="25"/>
      <c r="D11" s="25"/>
      <c r="E11" s="25"/>
      <c r="F11" s="25"/>
      <c r="G11" s="25"/>
      <c r="H11" s="25"/>
      <c r="I11" s="25"/>
      <c r="J11" s="25" t="s">
        <v>3</v>
      </c>
      <c r="K11" s="25"/>
      <c r="L11" s="54" t="s">
        <v>4</v>
      </c>
      <c r="M11" s="54"/>
      <c r="N11" s="54"/>
    </row>
    <row r="12" spans="1:14" x14ac:dyDescent="0.25">
      <c r="A12" s="2"/>
      <c r="B12" s="25"/>
      <c r="C12" s="25"/>
      <c r="D12" s="25"/>
      <c r="E12" s="25"/>
      <c r="F12" s="25"/>
      <c r="G12" s="25"/>
      <c r="H12" s="25"/>
      <c r="I12" s="25"/>
      <c r="J12" s="25" t="s">
        <v>5</v>
      </c>
      <c r="K12" s="25"/>
      <c r="L12" s="52" t="s">
        <v>6</v>
      </c>
      <c r="M12" s="52"/>
      <c r="N12" s="52"/>
    </row>
    <row r="13" spans="1:14" x14ac:dyDescent="0.25">
      <c r="A13" s="2"/>
      <c r="B13" s="7"/>
      <c r="C13" s="25"/>
      <c r="D13" s="25" t="s">
        <v>7</v>
      </c>
      <c r="E13" s="25"/>
      <c r="F13" s="25" t="s">
        <v>8</v>
      </c>
      <c r="G13" s="25"/>
      <c r="H13" s="25"/>
      <c r="I13" s="25"/>
      <c r="J13" s="25" t="s">
        <v>9</v>
      </c>
      <c r="K13" s="25"/>
      <c r="L13" s="8"/>
      <c r="M13" s="8"/>
      <c r="N13" s="8"/>
    </row>
    <row r="14" spans="1:14" x14ac:dyDescent="0.25">
      <c r="A14" s="2"/>
      <c r="B14" s="7" t="s">
        <v>10</v>
      </c>
      <c r="C14" s="25"/>
      <c r="D14" s="25" t="s">
        <v>11</v>
      </c>
      <c r="E14" s="25"/>
      <c r="F14" s="25" t="s">
        <v>12</v>
      </c>
      <c r="G14" s="25"/>
      <c r="H14" s="25" t="s">
        <v>13</v>
      </c>
      <c r="I14" s="25"/>
      <c r="J14" s="25" t="s">
        <v>14</v>
      </c>
      <c r="K14" s="25"/>
      <c r="L14" s="25" t="s">
        <v>15</v>
      </c>
      <c r="M14" s="25"/>
      <c r="N14" s="25" t="s">
        <v>11</v>
      </c>
    </row>
    <row r="15" spans="1:14" x14ac:dyDescent="0.25">
      <c r="A15" s="2"/>
      <c r="B15" s="8" t="s">
        <v>16</v>
      </c>
      <c r="C15" s="25"/>
      <c r="D15" s="8" t="s">
        <v>17</v>
      </c>
      <c r="E15" s="25"/>
      <c r="F15" s="8" t="s">
        <v>18</v>
      </c>
      <c r="G15" s="25" t="s">
        <v>19</v>
      </c>
      <c r="H15" s="8" t="s">
        <v>20</v>
      </c>
      <c r="I15" s="25"/>
      <c r="J15" s="8" t="s">
        <v>21</v>
      </c>
      <c r="K15" s="2"/>
      <c r="L15" s="9"/>
      <c r="M15" s="2"/>
      <c r="N15" s="9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 t="s">
        <v>22</v>
      </c>
      <c r="B18" s="2"/>
      <c r="C18" s="2"/>
      <c r="D18" s="2"/>
      <c r="E18" s="2"/>
      <c r="F18" s="2"/>
      <c r="G18" s="2"/>
      <c r="H18" s="10"/>
      <c r="I18" s="2"/>
      <c r="J18" s="2"/>
      <c r="K18" s="2"/>
      <c r="L18" s="2"/>
      <c r="M18" s="2"/>
      <c r="N18" s="2"/>
    </row>
    <row r="19" spans="1:14" x14ac:dyDescent="0.25">
      <c r="A19" s="11" t="s">
        <v>23</v>
      </c>
      <c r="B19" s="12">
        <v>9507000</v>
      </c>
      <c r="C19" s="2"/>
      <c r="D19" s="2"/>
      <c r="E19" s="2"/>
      <c r="F19" s="13">
        <v>0.108</v>
      </c>
      <c r="G19" s="2" t="s">
        <v>24</v>
      </c>
      <c r="H19" s="3">
        <f>+MIN(1,ROUND(B19/B$36,4))</f>
        <v>0.11509999999999999</v>
      </c>
      <c r="I19" s="2" t="s">
        <v>25</v>
      </c>
      <c r="J19" s="14">
        <f>ROUND((F19*H19/100),5)</f>
        <v>1.2E-4</v>
      </c>
      <c r="K19" s="2"/>
      <c r="L19" s="2"/>
      <c r="M19" s="2" t="s">
        <v>26</v>
      </c>
      <c r="N19" s="2"/>
    </row>
    <row r="20" spans="1:14" x14ac:dyDescent="0.25">
      <c r="A20" s="2"/>
      <c r="B20" s="15"/>
      <c r="C20" s="2"/>
      <c r="D20" s="2"/>
      <c r="E20" s="2"/>
      <c r="F20" s="2"/>
      <c r="G20" s="2"/>
      <c r="H20" s="10" t="s">
        <v>26</v>
      </c>
      <c r="I20" s="2"/>
      <c r="J20" s="14"/>
      <c r="K20" s="2"/>
      <c r="L20" s="2"/>
      <c r="M20" s="2"/>
      <c r="N20" s="2"/>
    </row>
    <row r="21" spans="1:14" x14ac:dyDescent="0.25">
      <c r="A21" s="2" t="s">
        <v>27</v>
      </c>
      <c r="B21" s="15"/>
      <c r="C21" s="2"/>
      <c r="D21" s="2"/>
      <c r="E21" s="2"/>
      <c r="F21" s="2"/>
      <c r="G21" s="2"/>
      <c r="H21" s="10"/>
      <c r="I21" s="2"/>
      <c r="J21" s="14"/>
      <c r="K21" s="2"/>
      <c r="L21" s="2"/>
      <c r="M21" s="2"/>
      <c r="N21" s="2"/>
    </row>
    <row r="22" spans="1:14" x14ac:dyDescent="0.25">
      <c r="A22" s="11" t="s">
        <v>28</v>
      </c>
      <c r="B22" s="15">
        <v>361842489</v>
      </c>
      <c r="C22" s="2"/>
      <c r="D22" s="3">
        <f>ROUND((B22/B31),4)</f>
        <v>0.44429999999999997</v>
      </c>
      <c r="E22" s="2" t="s">
        <v>24</v>
      </c>
      <c r="F22" s="16">
        <v>4.0396000000000001</v>
      </c>
      <c r="G22" s="2" t="s">
        <v>24</v>
      </c>
      <c r="H22" s="3">
        <f>SUM(1-$H$19)</f>
        <v>0.88490000000000002</v>
      </c>
      <c r="I22" s="2" t="s">
        <v>25</v>
      </c>
      <c r="J22" s="14">
        <f>ROUND((D22*F22*H22/100),5)</f>
        <v>1.5879999999999998E-2</v>
      </c>
      <c r="K22" s="2"/>
      <c r="L22" s="2">
        <f>ROUND(MIN(L33,(J19+J22)*100),2)</f>
        <v>1.6</v>
      </c>
      <c r="M22" s="2"/>
      <c r="N22" s="2">
        <f>ROUND((L22/L33*100),2)</f>
        <v>26.76</v>
      </c>
    </row>
    <row r="23" spans="1:14" x14ac:dyDescent="0.25">
      <c r="A23" s="2"/>
      <c r="B23" s="15"/>
      <c r="C23" s="2"/>
      <c r="D23" s="3"/>
      <c r="E23" s="2"/>
      <c r="F23" s="2"/>
      <c r="G23" s="2"/>
      <c r="H23" s="3" t="s">
        <v>26</v>
      </c>
      <c r="I23" s="2"/>
      <c r="J23" s="14"/>
      <c r="K23" s="2"/>
      <c r="L23" s="2"/>
      <c r="M23" s="2"/>
      <c r="N23" s="2"/>
    </row>
    <row r="24" spans="1:14" x14ac:dyDescent="0.25">
      <c r="A24" s="2" t="s">
        <v>29</v>
      </c>
      <c r="B24" s="15"/>
      <c r="C24" s="2"/>
      <c r="D24" s="3"/>
      <c r="E24" s="2"/>
      <c r="F24" s="2"/>
      <c r="G24" s="2"/>
      <c r="H24" s="3" t="s">
        <v>26</v>
      </c>
      <c r="I24" s="2"/>
      <c r="J24" s="14"/>
      <c r="K24" s="2"/>
      <c r="L24" s="2"/>
      <c r="M24" s="2"/>
      <c r="N24" s="2"/>
    </row>
    <row r="25" spans="1:14" x14ac:dyDescent="0.25">
      <c r="A25" s="2"/>
      <c r="B25" s="15">
        <v>0</v>
      </c>
      <c r="C25" s="2"/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0.88490000000000002</v>
      </c>
      <c r="I25" s="2" t="s">
        <v>25</v>
      </c>
      <c r="J25" s="14">
        <f>ROUND((D25*F25*H25/100),5)</f>
        <v>0</v>
      </c>
      <c r="K25" s="2"/>
      <c r="L25" s="2"/>
      <c r="M25" s="2"/>
      <c r="N25" s="2"/>
    </row>
    <row r="26" spans="1:14" x14ac:dyDescent="0.25">
      <c r="A26" s="2"/>
      <c r="B26" s="15"/>
      <c r="C26" s="2"/>
      <c r="D26" s="3"/>
      <c r="E26" s="2"/>
      <c r="F26" s="2"/>
      <c r="G26" s="2"/>
      <c r="H26" s="3" t="s">
        <v>26</v>
      </c>
      <c r="I26" s="2"/>
      <c r="J26" s="14"/>
      <c r="K26" s="2"/>
      <c r="L26" s="2"/>
      <c r="M26" s="2"/>
      <c r="N26" s="2"/>
    </row>
    <row r="27" spans="1:14" x14ac:dyDescent="0.25">
      <c r="A27" s="2" t="s">
        <v>30</v>
      </c>
      <c r="B27" s="15"/>
      <c r="C27" s="2"/>
      <c r="D27" s="3"/>
      <c r="E27" s="2"/>
      <c r="F27" s="2"/>
      <c r="G27" s="2"/>
      <c r="H27" s="3" t="s">
        <v>26</v>
      </c>
      <c r="I27" s="2"/>
      <c r="J27" s="14"/>
      <c r="K27" s="2"/>
      <c r="L27" s="2"/>
      <c r="M27" s="2"/>
      <c r="N27" s="2"/>
    </row>
    <row r="28" spans="1:14" x14ac:dyDescent="0.25">
      <c r="A28" s="11" t="s">
        <v>31</v>
      </c>
      <c r="B28" s="15">
        <v>452617500</v>
      </c>
      <c r="C28" s="2"/>
      <c r="D28" s="3">
        <f>D31-D22-D25</f>
        <v>0.55570000000000008</v>
      </c>
      <c r="E28" s="2" t="s">
        <v>24</v>
      </c>
      <c r="F28" s="2">
        <v>8.92</v>
      </c>
      <c r="G28" s="2" t="s">
        <v>24</v>
      </c>
      <c r="H28" s="3">
        <f>SUM(1-$H$19)</f>
        <v>0.88490000000000002</v>
      </c>
      <c r="I28" s="2" t="s">
        <v>25</v>
      </c>
      <c r="J28" s="14">
        <f>ROUND((D28*F28*H28/100),5)</f>
        <v>4.3860000000000003E-2</v>
      </c>
      <c r="K28" s="2"/>
      <c r="L28" s="2">
        <f>SUM(L33-L22)</f>
        <v>4.379999999999999</v>
      </c>
      <c r="M28" s="2"/>
      <c r="N28" s="2">
        <f>SUM(N33-N22)</f>
        <v>73.239999999999995</v>
      </c>
    </row>
    <row r="29" spans="1:14" x14ac:dyDescent="0.25">
      <c r="A29" s="2"/>
      <c r="B29" s="17"/>
      <c r="C29" s="2"/>
      <c r="D29" s="18"/>
      <c r="E29" s="2"/>
      <c r="F29" s="2"/>
      <c r="G29" s="2"/>
      <c r="H29" s="2"/>
      <c r="I29" s="2"/>
      <c r="J29" s="19"/>
      <c r="K29" s="2"/>
      <c r="L29" s="9"/>
      <c r="M29" s="2"/>
      <c r="N29" s="9"/>
    </row>
    <row r="30" spans="1:14" x14ac:dyDescent="0.25">
      <c r="A30" s="2" t="s">
        <v>32</v>
      </c>
      <c r="B30" s="15"/>
      <c r="C30" s="2"/>
      <c r="D30" s="3"/>
      <c r="E30" s="2"/>
      <c r="F30" s="2"/>
      <c r="G30" s="2"/>
      <c r="H30" s="2"/>
      <c r="I30" s="2"/>
      <c r="J30" s="14"/>
      <c r="K30" s="2"/>
      <c r="L30" s="2"/>
      <c r="M30" s="2"/>
      <c r="N30" s="2"/>
    </row>
    <row r="31" spans="1:14" ht="15.75" thickBot="1" x14ac:dyDescent="0.3">
      <c r="A31" s="2" t="s">
        <v>33</v>
      </c>
      <c r="B31" s="15">
        <f>SUM(+B22+B25+B28)</f>
        <v>814459989</v>
      </c>
      <c r="C31" s="2"/>
      <c r="D31" s="3">
        <v>1</v>
      </c>
      <c r="E31" s="2"/>
      <c r="F31" s="2"/>
      <c r="G31" s="2"/>
      <c r="H31" s="2"/>
      <c r="I31" s="2"/>
      <c r="J31" s="14" t="s">
        <v>26</v>
      </c>
      <c r="K31" s="2"/>
      <c r="L31" s="2"/>
      <c r="M31" s="2"/>
      <c r="N31" s="2"/>
    </row>
    <row r="32" spans="1:14" ht="15.75" thickTop="1" x14ac:dyDescent="0.25">
      <c r="A32" s="2"/>
      <c r="B32" s="20"/>
      <c r="C32" s="2"/>
      <c r="D32" s="21"/>
      <c r="E32" s="2"/>
      <c r="F32" s="2"/>
      <c r="G32" s="2"/>
      <c r="H32" s="2"/>
      <c r="I32" s="2"/>
      <c r="J32" s="14" t="s">
        <v>26</v>
      </c>
      <c r="K32" s="2"/>
      <c r="L32" s="2"/>
      <c r="M32" s="2"/>
      <c r="N32" s="2"/>
    </row>
    <row r="33" spans="1:14" ht="15.75" thickBot="1" x14ac:dyDescent="0.3">
      <c r="A33" s="2" t="s">
        <v>34</v>
      </c>
      <c r="B33" s="15"/>
      <c r="C33" s="2"/>
      <c r="D33" s="2"/>
      <c r="E33" s="2"/>
      <c r="F33" s="2"/>
      <c r="G33" s="2"/>
      <c r="H33" s="2"/>
      <c r="I33" s="2"/>
      <c r="J33" s="14">
        <f>ROUND((J19+J22+J25+J28),6)</f>
        <v>5.9859999999999997E-2</v>
      </c>
      <c r="K33" s="2"/>
      <c r="L33" s="2">
        <f>TRUNC(J33,4)*100</f>
        <v>5.9799999999999995</v>
      </c>
      <c r="M33" s="2"/>
      <c r="N33" s="2">
        <v>100</v>
      </c>
    </row>
    <row r="34" spans="1:14" ht="15.75" thickTop="1" x14ac:dyDescent="0.25">
      <c r="A34" s="2"/>
      <c r="B34" s="15"/>
      <c r="C34" s="2"/>
      <c r="D34" s="2"/>
      <c r="E34" s="2"/>
      <c r="F34" s="2"/>
      <c r="G34" s="2"/>
      <c r="H34" s="2"/>
      <c r="I34" s="2"/>
      <c r="J34" s="21"/>
      <c r="K34" s="2"/>
      <c r="L34" s="21"/>
      <c r="M34" s="2"/>
      <c r="N34" s="21"/>
    </row>
    <row r="35" spans="1:14" x14ac:dyDescent="0.25">
      <c r="A35" s="2" t="s">
        <v>35</v>
      </c>
      <c r="B35" s="4"/>
      <c r="C35" s="2"/>
      <c r="D35" s="2"/>
      <c r="E35" s="2"/>
      <c r="F35" s="2"/>
      <c r="G35" s="2"/>
      <c r="H35" s="2"/>
      <c r="I35" s="2"/>
      <c r="J35" s="22"/>
      <c r="K35" s="2"/>
      <c r="L35" s="2"/>
      <c r="M35" s="2"/>
      <c r="N35" s="22"/>
    </row>
    <row r="36" spans="1:14" ht="15.75" thickBot="1" x14ac:dyDescent="0.3">
      <c r="A36" s="11" t="s">
        <v>36</v>
      </c>
      <c r="B36" s="23">
        <v>82622409.984999999</v>
      </c>
      <c r="C36" s="2"/>
      <c r="D36" s="2"/>
      <c r="E36" s="2"/>
      <c r="F36" s="2"/>
      <c r="G36" s="2"/>
      <c r="H36" s="2"/>
      <c r="I36" s="2"/>
      <c r="J36" s="22"/>
      <c r="K36" s="2"/>
      <c r="L36" s="2"/>
      <c r="M36" s="2"/>
      <c r="N36" s="22"/>
    </row>
    <row r="37" spans="1:14" ht="15.75" thickTop="1" x14ac:dyDescent="0.25"/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6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60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2.5703125" bestFit="1" customWidth="1"/>
    <col min="3" max="3" width="3.5703125" customWidth="1"/>
    <col min="4" max="4" width="15.5703125" bestFit="1" customWidth="1"/>
    <col min="5" max="5" width="3.28515625" customWidth="1"/>
    <col min="7" max="7" width="3" customWidth="1"/>
    <col min="9" max="9" width="2.28515625" customWidth="1"/>
    <col min="11" max="11" width="3.140625" customWidth="1"/>
    <col min="13" max="13" width="3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56</v>
      </c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42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3"/>
      <c r="E10" s="4"/>
      <c r="F10" s="4"/>
      <c r="G10" s="4"/>
      <c r="H10" s="4"/>
      <c r="I10" s="4"/>
      <c r="J10" s="4"/>
      <c r="K10" s="4"/>
      <c r="L10" s="2"/>
      <c r="M10" s="2"/>
      <c r="N10" s="2"/>
    </row>
    <row r="11" spans="1:14" x14ac:dyDescent="0.25">
      <c r="A11" s="2"/>
      <c r="B11" s="26"/>
      <c r="C11" s="26"/>
      <c r="D11" s="26"/>
      <c r="E11" s="26"/>
      <c r="F11" s="26"/>
      <c r="G11" s="26"/>
      <c r="H11" s="26"/>
      <c r="I11" s="26"/>
      <c r="J11" s="26" t="s">
        <v>3</v>
      </c>
      <c r="K11" s="26"/>
      <c r="L11" s="54" t="s">
        <v>4</v>
      </c>
      <c r="M11" s="54"/>
      <c r="N11" s="54"/>
    </row>
    <row r="12" spans="1:14" x14ac:dyDescent="0.25">
      <c r="A12" s="2"/>
      <c r="B12" s="26"/>
      <c r="C12" s="26"/>
      <c r="D12" s="26"/>
      <c r="E12" s="26"/>
      <c r="F12" s="26"/>
      <c r="G12" s="26"/>
      <c r="H12" s="26"/>
      <c r="I12" s="26"/>
      <c r="J12" s="26" t="s">
        <v>5</v>
      </c>
      <c r="K12" s="26"/>
      <c r="L12" s="52" t="s">
        <v>6</v>
      </c>
      <c r="M12" s="52"/>
      <c r="N12" s="52"/>
    </row>
    <row r="13" spans="1:14" x14ac:dyDescent="0.25">
      <c r="A13" s="2"/>
      <c r="B13" s="7"/>
      <c r="C13" s="26"/>
      <c r="D13" s="26" t="s">
        <v>7</v>
      </c>
      <c r="E13" s="26"/>
      <c r="F13" s="26" t="s">
        <v>8</v>
      </c>
      <c r="G13" s="26"/>
      <c r="H13" s="26"/>
      <c r="I13" s="26"/>
      <c r="J13" s="26" t="s">
        <v>9</v>
      </c>
      <c r="K13" s="26"/>
      <c r="L13" s="8"/>
      <c r="M13" s="8"/>
      <c r="N13" s="8"/>
    </row>
    <row r="14" spans="1:14" x14ac:dyDescent="0.25">
      <c r="A14" s="2"/>
      <c r="B14" s="7" t="s">
        <v>10</v>
      </c>
      <c r="C14" s="26"/>
      <c r="D14" s="26" t="s">
        <v>11</v>
      </c>
      <c r="E14" s="26"/>
      <c r="F14" s="26" t="s">
        <v>12</v>
      </c>
      <c r="G14" s="26"/>
      <c r="H14" s="26" t="s">
        <v>13</v>
      </c>
      <c r="I14" s="26"/>
      <c r="J14" s="26" t="s">
        <v>14</v>
      </c>
      <c r="K14" s="26"/>
      <c r="L14" s="26" t="s">
        <v>15</v>
      </c>
      <c r="M14" s="26"/>
      <c r="N14" s="26" t="s">
        <v>11</v>
      </c>
    </row>
    <row r="15" spans="1:14" x14ac:dyDescent="0.25">
      <c r="A15" s="2"/>
      <c r="B15" s="8" t="s">
        <v>16</v>
      </c>
      <c r="C15" s="26"/>
      <c r="D15" s="8" t="s">
        <v>17</v>
      </c>
      <c r="E15" s="26"/>
      <c r="F15" s="8" t="s">
        <v>18</v>
      </c>
      <c r="G15" s="26" t="s">
        <v>19</v>
      </c>
      <c r="H15" s="8" t="s">
        <v>20</v>
      </c>
      <c r="I15" s="26"/>
      <c r="J15" s="8" t="s">
        <v>21</v>
      </c>
      <c r="K15" s="2"/>
      <c r="L15" s="9"/>
      <c r="M15" s="2"/>
      <c r="N15" s="9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 t="s">
        <v>22</v>
      </c>
      <c r="B18" s="2"/>
      <c r="C18" s="2"/>
      <c r="D18" s="2"/>
      <c r="E18" s="2"/>
      <c r="F18" s="2"/>
      <c r="G18" s="2"/>
      <c r="H18" s="10"/>
      <c r="I18" s="2"/>
      <c r="J18" s="2"/>
      <c r="K18" s="2"/>
      <c r="L18" s="2"/>
      <c r="M18" s="2"/>
      <c r="N18" s="2"/>
    </row>
    <row r="19" spans="1:14" x14ac:dyDescent="0.25">
      <c r="A19" s="11" t="s">
        <v>23</v>
      </c>
      <c r="B19" s="12">
        <v>14623000</v>
      </c>
      <c r="C19" s="2"/>
      <c r="D19" s="2"/>
      <c r="E19" s="2"/>
      <c r="F19" s="13">
        <v>0.183</v>
      </c>
      <c r="G19" s="2" t="s">
        <v>24</v>
      </c>
      <c r="H19" s="3">
        <f>+MIN(1,ROUND(B19/B$36,4))</f>
        <v>0.1724</v>
      </c>
      <c r="I19" s="2" t="s">
        <v>25</v>
      </c>
      <c r="J19" s="14">
        <f>ROUND((F19*H19/100),5)</f>
        <v>3.2000000000000003E-4</v>
      </c>
      <c r="K19" s="2"/>
      <c r="L19" s="2"/>
      <c r="M19" s="2" t="s">
        <v>26</v>
      </c>
      <c r="N19" s="2"/>
    </row>
    <row r="20" spans="1:14" x14ac:dyDescent="0.25">
      <c r="A20" s="2"/>
      <c r="B20" s="15"/>
      <c r="C20" s="2"/>
      <c r="D20" s="2"/>
      <c r="E20" s="2"/>
      <c r="F20" s="2"/>
      <c r="G20" s="2"/>
      <c r="H20" s="10" t="s">
        <v>26</v>
      </c>
      <c r="I20" s="2"/>
      <c r="J20" s="14"/>
      <c r="K20" s="2"/>
      <c r="L20" s="2"/>
      <c r="M20" s="2"/>
      <c r="N20" s="2"/>
    </row>
    <row r="21" spans="1:14" x14ac:dyDescent="0.25">
      <c r="A21" s="2" t="s">
        <v>27</v>
      </c>
      <c r="B21" s="15"/>
      <c r="C21" s="2"/>
      <c r="D21" s="2"/>
      <c r="E21" s="2"/>
      <c r="F21" s="2"/>
      <c r="G21" s="2"/>
      <c r="H21" s="10"/>
      <c r="I21" s="2"/>
      <c r="J21" s="14"/>
      <c r="K21" s="2"/>
      <c r="L21" s="2"/>
      <c r="M21" s="2"/>
      <c r="N21" s="2"/>
    </row>
    <row r="22" spans="1:14" x14ac:dyDescent="0.25">
      <c r="A22" s="11" t="s">
        <v>28</v>
      </c>
      <c r="B22" s="15">
        <v>361783928</v>
      </c>
      <c r="C22" s="2"/>
      <c r="D22" s="3">
        <f>ROUND((B22/B31),4)</f>
        <v>0.44280000000000003</v>
      </c>
      <c r="E22" s="2" t="s">
        <v>24</v>
      </c>
      <c r="F22" s="16">
        <v>4.05</v>
      </c>
      <c r="G22" s="2" t="s">
        <v>24</v>
      </c>
      <c r="H22" s="3">
        <f>SUM(1-$H$19)</f>
        <v>0.8276</v>
      </c>
      <c r="I22" s="2" t="s">
        <v>25</v>
      </c>
      <c r="J22" s="14">
        <f>ROUND((D22*F22*H22/100),5)</f>
        <v>1.4840000000000001E-2</v>
      </c>
      <c r="K22" s="2"/>
      <c r="L22" s="2">
        <f>ROUND(MIN(L33,(J19+J22)*100),2)</f>
        <v>1.52</v>
      </c>
      <c r="M22" s="2"/>
      <c r="N22" s="2">
        <f>ROUND((L22/L33*100),2)</f>
        <v>27.05</v>
      </c>
    </row>
    <row r="23" spans="1:14" x14ac:dyDescent="0.25">
      <c r="A23" s="2"/>
      <c r="B23" s="15"/>
      <c r="C23" s="2"/>
      <c r="D23" s="3"/>
      <c r="E23" s="2"/>
      <c r="F23" s="2"/>
      <c r="G23" s="2"/>
      <c r="H23" s="3" t="s">
        <v>26</v>
      </c>
      <c r="I23" s="2"/>
      <c r="J23" s="14"/>
      <c r="K23" s="2"/>
      <c r="L23" s="2"/>
      <c r="M23" s="2"/>
      <c r="N23" s="2"/>
    </row>
    <row r="24" spans="1:14" x14ac:dyDescent="0.25">
      <c r="A24" s="2" t="s">
        <v>29</v>
      </c>
      <c r="B24" s="15"/>
      <c r="C24" s="2"/>
      <c r="D24" s="3"/>
      <c r="E24" s="2"/>
      <c r="F24" s="2"/>
      <c r="G24" s="2"/>
      <c r="H24" s="3" t="s">
        <v>26</v>
      </c>
      <c r="I24" s="2"/>
      <c r="J24" s="14"/>
      <c r="K24" s="2"/>
      <c r="L24" s="2"/>
      <c r="M24" s="2"/>
      <c r="N24" s="2"/>
    </row>
    <row r="25" spans="1:14" x14ac:dyDescent="0.25">
      <c r="A25" s="2"/>
      <c r="B25" s="15">
        <v>0</v>
      </c>
      <c r="C25" s="2"/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0.8276</v>
      </c>
      <c r="I25" s="2" t="s">
        <v>25</v>
      </c>
      <c r="J25" s="14">
        <f>ROUND((D25*F25*H25/100),5)</f>
        <v>0</v>
      </c>
      <c r="K25" s="2"/>
      <c r="L25" s="2"/>
      <c r="M25" s="2"/>
      <c r="N25" s="2"/>
    </row>
    <row r="26" spans="1:14" x14ac:dyDescent="0.25">
      <c r="A26" s="2"/>
      <c r="B26" s="15"/>
      <c r="C26" s="2"/>
      <c r="D26" s="3"/>
      <c r="E26" s="2"/>
      <c r="F26" s="2"/>
      <c r="G26" s="2"/>
      <c r="H26" s="3" t="s">
        <v>26</v>
      </c>
      <c r="I26" s="2"/>
      <c r="J26" s="14"/>
      <c r="K26" s="2"/>
      <c r="L26" s="2"/>
      <c r="M26" s="2"/>
      <c r="N26" s="2"/>
    </row>
    <row r="27" spans="1:14" x14ac:dyDescent="0.25">
      <c r="A27" s="2" t="s">
        <v>30</v>
      </c>
      <c r="B27" s="15"/>
      <c r="C27" s="2"/>
      <c r="D27" s="3"/>
      <c r="E27" s="2"/>
      <c r="F27" s="2"/>
      <c r="G27" s="2"/>
      <c r="H27" s="3" t="s">
        <v>26</v>
      </c>
      <c r="I27" s="2"/>
      <c r="J27" s="14"/>
      <c r="K27" s="2"/>
      <c r="L27" s="2"/>
      <c r="M27" s="2"/>
      <c r="N27" s="2"/>
    </row>
    <row r="28" spans="1:14" x14ac:dyDescent="0.25">
      <c r="A28" s="11" t="s">
        <v>31</v>
      </c>
      <c r="B28" s="15">
        <v>455162290</v>
      </c>
      <c r="C28" s="2"/>
      <c r="D28" s="3">
        <f>D31-D22-D25</f>
        <v>0.55719999999999992</v>
      </c>
      <c r="E28" s="2" t="s">
        <v>24</v>
      </c>
      <c r="F28" s="2">
        <v>8.92</v>
      </c>
      <c r="G28" s="2" t="s">
        <v>24</v>
      </c>
      <c r="H28" s="3">
        <f>SUM(1-$H$19)</f>
        <v>0.8276</v>
      </c>
      <c r="I28" s="2" t="s">
        <v>25</v>
      </c>
      <c r="J28" s="14">
        <f>ROUND((D28*F28*H28/100),5)</f>
        <v>4.113E-2</v>
      </c>
      <c r="K28" s="2"/>
      <c r="L28" s="2">
        <f>SUM(L33-L22)</f>
        <v>4.0999999999999996</v>
      </c>
      <c r="M28" s="2"/>
      <c r="N28" s="2">
        <f>SUM(N33-N22)</f>
        <v>72.95</v>
      </c>
    </row>
    <row r="29" spans="1:14" x14ac:dyDescent="0.25">
      <c r="A29" s="2"/>
      <c r="B29" s="17"/>
      <c r="C29" s="2"/>
      <c r="D29" s="18"/>
      <c r="E29" s="2"/>
      <c r="F29" s="2"/>
      <c r="G29" s="2"/>
      <c r="H29" s="2"/>
      <c r="I29" s="2"/>
      <c r="J29" s="19"/>
      <c r="K29" s="2"/>
      <c r="L29" s="9"/>
      <c r="M29" s="2"/>
      <c r="N29" s="9"/>
    </row>
    <row r="30" spans="1:14" x14ac:dyDescent="0.25">
      <c r="A30" s="2" t="s">
        <v>32</v>
      </c>
      <c r="B30" s="15"/>
      <c r="C30" s="2"/>
      <c r="D30" s="3"/>
      <c r="E30" s="2"/>
      <c r="F30" s="2"/>
      <c r="G30" s="2"/>
      <c r="H30" s="2"/>
      <c r="I30" s="2"/>
      <c r="J30" s="14"/>
      <c r="K30" s="2"/>
      <c r="L30" s="2"/>
      <c r="M30" s="2"/>
      <c r="N30" s="2"/>
    </row>
    <row r="31" spans="1:14" ht="15.75" thickBot="1" x14ac:dyDescent="0.3">
      <c r="A31" s="2" t="s">
        <v>33</v>
      </c>
      <c r="B31" s="15">
        <f>SUM(+B22+B25+B28)</f>
        <v>816946218</v>
      </c>
      <c r="C31" s="2"/>
      <c r="D31" s="3">
        <v>1</v>
      </c>
      <c r="E31" s="2"/>
      <c r="F31" s="2"/>
      <c r="G31" s="2"/>
      <c r="H31" s="2"/>
      <c r="I31" s="2"/>
      <c r="J31" s="14" t="s">
        <v>26</v>
      </c>
      <c r="K31" s="2"/>
      <c r="L31" s="2"/>
      <c r="M31" s="2"/>
      <c r="N31" s="2"/>
    </row>
    <row r="32" spans="1:14" ht="15.75" thickTop="1" x14ac:dyDescent="0.25">
      <c r="A32" s="2"/>
      <c r="B32" s="20"/>
      <c r="C32" s="2"/>
      <c r="D32" s="21"/>
      <c r="E32" s="2"/>
      <c r="F32" s="2"/>
      <c r="G32" s="2"/>
      <c r="H32" s="2"/>
      <c r="I32" s="2"/>
      <c r="J32" s="14" t="s">
        <v>26</v>
      </c>
      <c r="K32" s="2"/>
      <c r="L32" s="2"/>
      <c r="M32" s="2"/>
      <c r="N32" s="2"/>
    </row>
    <row r="33" spans="1:14" ht="15.75" thickBot="1" x14ac:dyDescent="0.3">
      <c r="A33" s="2" t="s">
        <v>34</v>
      </c>
      <c r="B33" s="15"/>
      <c r="C33" s="2"/>
      <c r="D33" s="2"/>
      <c r="E33" s="2"/>
      <c r="F33" s="2"/>
      <c r="G33" s="2"/>
      <c r="H33" s="2"/>
      <c r="I33" s="2"/>
      <c r="J33" s="14">
        <f>ROUND((J19+J22+J25+J28),6)</f>
        <v>5.629E-2</v>
      </c>
      <c r="K33" s="2"/>
      <c r="L33" s="2">
        <f>TRUNC(J33,4)*100</f>
        <v>5.62</v>
      </c>
      <c r="M33" s="2"/>
      <c r="N33" s="2">
        <v>100</v>
      </c>
    </row>
    <row r="34" spans="1:14" ht="15.75" thickTop="1" x14ac:dyDescent="0.25">
      <c r="A34" s="2"/>
      <c r="B34" s="15"/>
      <c r="C34" s="2"/>
      <c r="D34" s="2"/>
      <c r="E34" s="2"/>
      <c r="F34" s="2"/>
      <c r="G34" s="2"/>
      <c r="H34" s="2"/>
      <c r="I34" s="2"/>
      <c r="J34" s="21"/>
      <c r="K34" s="2"/>
      <c r="L34" s="21"/>
      <c r="M34" s="2"/>
      <c r="N34" s="21"/>
    </row>
    <row r="35" spans="1:14" x14ac:dyDescent="0.25">
      <c r="A35" s="2" t="s">
        <v>35</v>
      </c>
      <c r="B35" s="4"/>
      <c r="C35" s="2"/>
      <c r="D35" s="2"/>
      <c r="E35" s="2"/>
      <c r="F35" s="2"/>
      <c r="G35" s="2"/>
      <c r="H35" s="2"/>
      <c r="I35" s="2"/>
      <c r="J35" s="22"/>
      <c r="K35" s="2"/>
      <c r="L35" s="2"/>
      <c r="M35" s="2"/>
      <c r="N35" s="22"/>
    </row>
    <row r="36" spans="1:14" ht="15.75" thickBot="1" x14ac:dyDescent="0.3">
      <c r="A36" s="11" t="s">
        <v>36</v>
      </c>
      <c r="B36" s="23">
        <v>84822481.354999989</v>
      </c>
      <c r="C36" s="2"/>
      <c r="D36" s="2"/>
      <c r="E36" s="2"/>
      <c r="F36" s="2"/>
      <c r="G36" s="2"/>
      <c r="H36" s="2"/>
      <c r="I36" s="2"/>
      <c r="J36" s="22"/>
      <c r="K36" s="2"/>
      <c r="L36" s="2"/>
      <c r="M36" s="2"/>
      <c r="N36" s="22"/>
    </row>
    <row r="37" spans="1:14" ht="15.75" thickTop="1" x14ac:dyDescent="0.25">
      <c r="A37" s="2"/>
      <c r="B37" s="2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4"/>
    </row>
  </sheetData>
  <mergeCells count="6">
    <mergeCell ref="L12:N12"/>
    <mergeCell ref="A5:N5"/>
    <mergeCell ref="A6:N6"/>
    <mergeCell ref="A7:N7"/>
    <mergeCell ref="A8:N8"/>
    <mergeCell ref="L11:N11"/>
  </mergeCells>
  <pageMargins left="0.7" right="0.7" top="0.75" bottom="0.75" header="0.3" footer="0.3"/>
  <pageSetup scale="82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2.7109375" bestFit="1" customWidth="1"/>
    <col min="3" max="3" width="2.7109375" customWidth="1"/>
    <col min="5" max="5" width="3" customWidth="1"/>
    <col min="7" max="7" width="2.28515625" customWidth="1"/>
    <col min="9" max="9" width="2.42578125" customWidth="1"/>
    <col min="10" max="10" width="12.7109375" bestFit="1" customWidth="1"/>
    <col min="11" max="11" width="3" customWidth="1"/>
    <col min="13" max="13" width="3.140625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57</v>
      </c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43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3"/>
      <c r="E10" s="4"/>
      <c r="F10" s="4"/>
      <c r="G10" s="4"/>
      <c r="H10" s="4"/>
      <c r="I10" s="4"/>
      <c r="J10" s="4"/>
      <c r="K10" s="4"/>
      <c r="L10" s="2"/>
      <c r="M10" s="2"/>
      <c r="N10" s="2"/>
    </row>
    <row r="11" spans="1:14" x14ac:dyDescent="0.25">
      <c r="A11" s="2"/>
      <c r="B11" s="26"/>
      <c r="C11" s="26"/>
      <c r="D11" s="26"/>
      <c r="E11" s="26"/>
      <c r="F11" s="26"/>
      <c r="G11" s="26"/>
      <c r="H11" s="26"/>
      <c r="I11" s="26"/>
      <c r="J11" s="26" t="s">
        <v>3</v>
      </c>
      <c r="K11" s="26"/>
      <c r="L11" s="54" t="s">
        <v>4</v>
      </c>
      <c r="M11" s="54"/>
      <c r="N11" s="54"/>
    </row>
    <row r="12" spans="1:14" x14ac:dyDescent="0.25">
      <c r="A12" s="2"/>
      <c r="B12" s="26"/>
      <c r="C12" s="26"/>
      <c r="D12" s="26"/>
      <c r="E12" s="26"/>
      <c r="F12" s="26"/>
      <c r="G12" s="26"/>
      <c r="H12" s="26"/>
      <c r="I12" s="26"/>
      <c r="J12" s="26" t="s">
        <v>5</v>
      </c>
      <c r="K12" s="26"/>
      <c r="L12" s="52" t="s">
        <v>6</v>
      </c>
      <c r="M12" s="52"/>
      <c r="N12" s="52"/>
    </row>
    <row r="13" spans="1:14" x14ac:dyDescent="0.25">
      <c r="A13" s="2"/>
      <c r="B13" s="7"/>
      <c r="C13" s="26"/>
      <c r="D13" s="26" t="s">
        <v>7</v>
      </c>
      <c r="E13" s="26"/>
      <c r="F13" s="26" t="s">
        <v>8</v>
      </c>
      <c r="G13" s="26"/>
      <c r="H13" s="26"/>
      <c r="I13" s="26"/>
      <c r="J13" s="26" t="s">
        <v>9</v>
      </c>
      <c r="K13" s="26"/>
      <c r="L13" s="8"/>
      <c r="M13" s="8"/>
      <c r="N13" s="8"/>
    </row>
    <row r="14" spans="1:14" x14ac:dyDescent="0.25">
      <c r="A14" s="2"/>
      <c r="B14" s="7" t="s">
        <v>10</v>
      </c>
      <c r="C14" s="26"/>
      <c r="D14" s="26" t="s">
        <v>11</v>
      </c>
      <c r="E14" s="26"/>
      <c r="F14" s="26" t="s">
        <v>12</v>
      </c>
      <c r="G14" s="26"/>
      <c r="H14" s="26" t="s">
        <v>13</v>
      </c>
      <c r="I14" s="26"/>
      <c r="J14" s="26" t="s">
        <v>14</v>
      </c>
      <c r="K14" s="26"/>
      <c r="L14" s="26" t="s">
        <v>15</v>
      </c>
      <c r="M14" s="26"/>
      <c r="N14" s="26" t="s">
        <v>11</v>
      </c>
    </row>
    <row r="15" spans="1:14" x14ac:dyDescent="0.25">
      <c r="A15" s="2"/>
      <c r="B15" s="8" t="s">
        <v>16</v>
      </c>
      <c r="C15" s="26"/>
      <c r="D15" s="8" t="s">
        <v>17</v>
      </c>
      <c r="E15" s="26"/>
      <c r="F15" s="8" t="s">
        <v>18</v>
      </c>
      <c r="G15" s="26" t="s">
        <v>19</v>
      </c>
      <c r="H15" s="8" t="s">
        <v>20</v>
      </c>
      <c r="I15" s="26"/>
      <c r="J15" s="8" t="s">
        <v>21</v>
      </c>
      <c r="K15" s="2"/>
      <c r="L15" s="9"/>
      <c r="M15" s="2"/>
      <c r="N15" s="9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 t="s">
        <v>22</v>
      </c>
      <c r="B18" s="2"/>
      <c r="C18" s="2"/>
      <c r="D18" s="2"/>
      <c r="E18" s="2"/>
      <c r="F18" s="2"/>
      <c r="G18" s="2"/>
      <c r="H18" s="10"/>
      <c r="I18" s="2"/>
      <c r="J18" s="2"/>
      <c r="K18" s="2"/>
      <c r="L18" s="2"/>
      <c r="M18" s="2"/>
      <c r="N18" s="2"/>
    </row>
    <row r="19" spans="1:14" x14ac:dyDescent="0.25">
      <c r="A19" s="11" t="s">
        <v>23</v>
      </c>
      <c r="B19" s="12">
        <v>24932000</v>
      </c>
      <c r="C19" s="2"/>
      <c r="D19" s="2"/>
      <c r="E19" s="2"/>
      <c r="F19" s="13">
        <v>0.34699999999999998</v>
      </c>
      <c r="G19" s="2" t="s">
        <v>24</v>
      </c>
      <c r="H19" s="3">
        <f>+MIN(1,ROUND(B19/B$36,4))</f>
        <v>0.2681</v>
      </c>
      <c r="I19" s="2" t="s">
        <v>25</v>
      </c>
      <c r="J19" s="14">
        <f>ROUND((F19*H19/100),5)</f>
        <v>9.3000000000000005E-4</v>
      </c>
      <c r="K19" s="2"/>
      <c r="L19" s="2"/>
      <c r="M19" s="2" t="s">
        <v>26</v>
      </c>
      <c r="N19" s="2"/>
    </row>
    <row r="20" spans="1:14" x14ac:dyDescent="0.25">
      <c r="A20" s="2"/>
      <c r="B20" s="15"/>
      <c r="C20" s="2"/>
      <c r="D20" s="2"/>
      <c r="E20" s="2"/>
      <c r="F20" s="2"/>
      <c r="G20" s="2"/>
      <c r="H20" s="10" t="s">
        <v>26</v>
      </c>
      <c r="I20" s="2"/>
      <c r="J20" s="14"/>
      <c r="K20" s="2"/>
      <c r="L20" s="2"/>
      <c r="M20" s="2"/>
      <c r="N20" s="2"/>
    </row>
    <row r="21" spans="1:14" x14ac:dyDescent="0.25">
      <c r="A21" s="2" t="s">
        <v>27</v>
      </c>
      <c r="B21" s="15"/>
      <c r="C21" s="2"/>
      <c r="D21" s="2"/>
      <c r="E21" s="2"/>
      <c r="F21" s="2"/>
      <c r="G21" s="2"/>
      <c r="H21" s="10"/>
      <c r="I21" s="2"/>
      <c r="J21" s="14"/>
      <c r="K21" s="2"/>
      <c r="L21" s="2"/>
      <c r="M21" s="2"/>
      <c r="N21" s="2"/>
    </row>
    <row r="22" spans="1:14" x14ac:dyDescent="0.25">
      <c r="A22" s="11" t="s">
        <v>28</v>
      </c>
      <c r="B22" s="15">
        <v>361736503</v>
      </c>
      <c r="C22" s="2"/>
      <c r="D22" s="3">
        <f>ROUND((B22/B31),4)</f>
        <v>0.441</v>
      </c>
      <c r="E22" s="2" t="s">
        <v>24</v>
      </c>
      <c r="F22" s="16">
        <v>4.0781000000000001</v>
      </c>
      <c r="G22" s="2" t="s">
        <v>24</v>
      </c>
      <c r="H22" s="3">
        <f>SUM(1-$H$19)</f>
        <v>0.7319</v>
      </c>
      <c r="I22" s="2" t="s">
        <v>25</v>
      </c>
      <c r="J22" s="14">
        <f>ROUND((D22*F22*H22/100),5)</f>
        <v>1.316E-2</v>
      </c>
      <c r="K22" s="2"/>
      <c r="L22" s="2">
        <f>ROUND(MIN(L33,(J19+J22)*100),2)</f>
        <v>1.41</v>
      </c>
      <c r="M22" s="2"/>
      <c r="N22" s="2">
        <f>ROUND((L22/L33*100),2)</f>
        <v>27.92</v>
      </c>
    </row>
    <row r="23" spans="1:14" x14ac:dyDescent="0.25">
      <c r="A23" s="2"/>
      <c r="B23" s="15"/>
      <c r="C23" s="2"/>
      <c r="D23" s="3"/>
      <c r="E23" s="2"/>
      <c r="F23" s="2"/>
      <c r="G23" s="2"/>
      <c r="H23" s="3" t="s">
        <v>26</v>
      </c>
      <c r="I23" s="2"/>
      <c r="J23" s="14"/>
      <c r="K23" s="2"/>
      <c r="L23" s="2"/>
      <c r="M23" s="2"/>
      <c r="N23" s="2"/>
    </row>
    <row r="24" spans="1:14" x14ac:dyDescent="0.25">
      <c r="A24" s="2" t="s">
        <v>29</v>
      </c>
      <c r="B24" s="15"/>
      <c r="C24" s="2"/>
      <c r="D24" s="3"/>
      <c r="E24" s="2"/>
      <c r="F24" s="2"/>
      <c r="G24" s="2"/>
      <c r="H24" s="3" t="s">
        <v>26</v>
      </c>
      <c r="I24" s="2"/>
      <c r="J24" s="14"/>
      <c r="K24" s="2"/>
      <c r="L24" s="2"/>
      <c r="M24" s="2"/>
      <c r="N24" s="2"/>
    </row>
    <row r="25" spans="1:14" x14ac:dyDescent="0.25">
      <c r="A25" s="2"/>
      <c r="B25" s="15">
        <v>0</v>
      </c>
      <c r="C25" s="2"/>
      <c r="D25" s="3">
        <f>ROUND((B25/B31),4)</f>
        <v>0</v>
      </c>
      <c r="E25" s="2" t="s">
        <v>24</v>
      </c>
      <c r="F25" s="2">
        <v>0</v>
      </c>
      <c r="G25" s="2" t="s">
        <v>24</v>
      </c>
      <c r="H25" s="3">
        <f>SUM(1-$H$19)</f>
        <v>0.7319</v>
      </c>
      <c r="I25" s="2" t="s">
        <v>25</v>
      </c>
      <c r="J25" s="14">
        <f>ROUND((D25*F25*H25/100),5)</f>
        <v>0</v>
      </c>
      <c r="K25" s="2"/>
      <c r="L25" s="2"/>
      <c r="M25" s="2"/>
      <c r="N25" s="2"/>
    </row>
    <row r="26" spans="1:14" x14ac:dyDescent="0.25">
      <c r="A26" s="2"/>
      <c r="B26" s="15"/>
      <c r="C26" s="2"/>
      <c r="D26" s="3"/>
      <c r="E26" s="2"/>
      <c r="F26" s="2"/>
      <c r="G26" s="2"/>
      <c r="H26" s="3" t="s">
        <v>26</v>
      </c>
      <c r="I26" s="2"/>
      <c r="J26" s="14"/>
      <c r="K26" s="2"/>
      <c r="L26" s="2"/>
      <c r="M26" s="2"/>
      <c r="N26" s="2"/>
    </row>
    <row r="27" spans="1:14" x14ac:dyDescent="0.25">
      <c r="A27" s="2" t="s">
        <v>30</v>
      </c>
      <c r="B27" s="15"/>
      <c r="C27" s="2"/>
      <c r="D27" s="3"/>
      <c r="E27" s="2"/>
      <c r="F27" s="2"/>
      <c r="G27" s="2"/>
      <c r="H27" s="3" t="s">
        <v>26</v>
      </c>
      <c r="I27" s="2"/>
      <c r="J27" s="14"/>
      <c r="K27" s="2"/>
      <c r="L27" s="2"/>
      <c r="M27" s="2"/>
      <c r="N27" s="2"/>
    </row>
    <row r="28" spans="1:14" x14ac:dyDescent="0.25">
      <c r="A28" s="11" t="s">
        <v>31</v>
      </c>
      <c r="B28" s="15">
        <v>458474626</v>
      </c>
      <c r="C28" s="2"/>
      <c r="D28" s="3">
        <f>D31-D22-D25</f>
        <v>0.55899999999999994</v>
      </c>
      <c r="E28" s="2" t="s">
        <v>24</v>
      </c>
      <c r="F28" s="2">
        <v>8.92</v>
      </c>
      <c r="G28" s="2" t="s">
        <v>24</v>
      </c>
      <c r="H28" s="3">
        <f>SUM(1-$H$19)</f>
        <v>0.7319</v>
      </c>
      <c r="I28" s="2" t="s">
        <v>25</v>
      </c>
      <c r="J28" s="14">
        <f>ROUND((D28*F28*H28/100),5)</f>
        <v>3.6490000000000002E-2</v>
      </c>
      <c r="K28" s="2"/>
      <c r="L28" s="2">
        <f>SUM(L33-L22)</f>
        <v>3.6400000000000006</v>
      </c>
      <c r="M28" s="2"/>
      <c r="N28" s="2">
        <f>SUM(N33-N22)</f>
        <v>72.08</v>
      </c>
    </row>
    <row r="29" spans="1:14" x14ac:dyDescent="0.25">
      <c r="A29" s="2"/>
      <c r="B29" s="17"/>
      <c r="C29" s="2"/>
      <c r="D29" s="18"/>
      <c r="E29" s="2"/>
      <c r="F29" s="2"/>
      <c r="G29" s="2"/>
      <c r="H29" s="2"/>
      <c r="I29" s="2"/>
      <c r="J29" s="19"/>
      <c r="K29" s="2"/>
      <c r="L29" s="9"/>
      <c r="M29" s="2"/>
      <c r="N29" s="9"/>
    </row>
    <row r="30" spans="1:14" x14ac:dyDescent="0.25">
      <c r="A30" s="2" t="s">
        <v>32</v>
      </c>
      <c r="B30" s="15"/>
      <c r="C30" s="2"/>
      <c r="D30" s="3"/>
      <c r="E30" s="2"/>
      <c r="F30" s="2"/>
      <c r="G30" s="2"/>
      <c r="H30" s="2"/>
      <c r="I30" s="2"/>
      <c r="J30" s="14"/>
      <c r="K30" s="2"/>
      <c r="L30" s="2"/>
      <c r="M30" s="2"/>
      <c r="N30" s="2"/>
    </row>
    <row r="31" spans="1:14" ht="15.75" thickBot="1" x14ac:dyDescent="0.3">
      <c r="A31" s="2" t="s">
        <v>33</v>
      </c>
      <c r="B31" s="15">
        <f>SUM(+B22+B25+B28)</f>
        <v>820211129</v>
      </c>
      <c r="C31" s="2"/>
      <c r="D31" s="3">
        <v>1</v>
      </c>
      <c r="E31" s="2"/>
      <c r="F31" s="2"/>
      <c r="G31" s="2"/>
      <c r="H31" s="2"/>
      <c r="I31" s="2"/>
      <c r="J31" s="14" t="s">
        <v>26</v>
      </c>
      <c r="K31" s="2"/>
      <c r="L31" s="2"/>
      <c r="M31" s="2"/>
      <c r="N31" s="2"/>
    </row>
    <row r="32" spans="1:14" ht="15.75" thickTop="1" x14ac:dyDescent="0.25">
      <c r="A32" s="2"/>
      <c r="B32" s="20"/>
      <c r="C32" s="2"/>
      <c r="D32" s="21"/>
      <c r="E32" s="2"/>
      <c r="F32" s="2"/>
      <c r="G32" s="2"/>
      <c r="H32" s="2"/>
      <c r="I32" s="2"/>
      <c r="J32" s="14" t="s">
        <v>26</v>
      </c>
      <c r="K32" s="2"/>
      <c r="L32" s="2"/>
      <c r="M32" s="2"/>
      <c r="N32" s="2"/>
    </row>
    <row r="33" spans="1:14" ht="15.75" thickBot="1" x14ac:dyDescent="0.3">
      <c r="A33" s="2" t="s">
        <v>34</v>
      </c>
      <c r="B33" s="15"/>
      <c r="C33" s="2"/>
      <c r="D33" s="2"/>
      <c r="E33" s="2"/>
      <c r="F33" s="2"/>
      <c r="G33" s="2"/>
      <c r="H33" s="2"/>
      <c r="I33" s="2"/>
      <c r="J33" s="14">
        <f>ROUND((J19+J22+J25+J28),6)</f>
        <v>5.058E-2</v>
      </c>
      <c r="K33" s="2"/>
      <c r="L33" s="2">
        <f>TRUNC(J33,4)*100</f>
        <v>5.0500000000000007</v>
      </c>
      <c r="M33" s="2"/>
      <c r="N33" s="2">
        <v>100</v>
      </c>
    </row>
    <row r="34" spans="1:14" ht="15.75" thickTop="1" x14ac:dyDescent="0.25">
      <c r="A34" s="2"/>
      <c r="B34" s="15"/>
      <c r="C34" s="2"/>
      <c r="D34" s="2"/>
      <c r="E34" s="2"/>
      <c r="F34" s="2"/>
      <c r="G34" s="2"/>
      <c r="H34" s="2"/>
      <c r="I34" s="2"/>
      <c r="J34" s="21"/>
      <c r="K34" s="2"/>
      <c r="L34" s="21"/>
      <c r="M34" s="2"/>
      <c r="N34" s="21"/>
    </row>
    <row r="35" spans="1:14" x14ac:dyDescent="0.25">
      <c r="A35" s="2" t="s">
        <v>35</v>
      </c>
      <c r="B35" s="4"/>
      <c r="C35" s="2"/>
      <c r="D35" s="2"/>
      <c r="E35" s="2"/>
      <c r="F35" s="2"/>
      <c r="G35" s="2"/>
      <c r="H35" s="2"/>
      <c r="I35" s="2"/>
      <c r="J35" s="22"/>
      <c r="K35" s="2"/>
      <c r="L35" s="2"/>
      <c r="M35" s="2"/>
      <c r="N35" s="22"/>
    </row>
    <row r="36" spans="1:14" ht="15.75" thickBot="1" x14ac:dyDescent="0.3">
      <c r="A36" s="11" t="s">
        <v>36</v>
      </c>
      <c r="B36" s="23">
        <v>92990367.609999999</v>
      </c>
      <c r="C36" s="2"/>
      <c r="D36" s="2"/>
      <c r="E36" s="2"/>
      <c r="F36" s="2"/>
      <c r="G36" s="2"/>
      <c r="H36" s="2"/>
      <c r="I36" s="2"/>
      <c r="J36" s="22"/>
      <c r="K36" s="2"/>
      <c r="L36" s="2"/>
      <c r="M36" s="2"/>
      <c r="N36" s="22"/>
    </row>
    <row r="37" spans="1:14" ht="15.75" thickTop="1" x14ac:dyDescent="0.25"/>
  </sheetData>
  <mergeCells count="6">
    <mergeCell ref="L12:N12"/>
    <mergeCell ref="A5:N5"/>
    <mergeCell ref="A6:N6"/>
    <mergeCell ref="A7:N7"/>
    <mergeCell ref="L11:N11"/>
    <mergeCell ref="A8:N8"/>
  </mergeCells>
  <pageMargins left="0.7" right="0.7" top="0.75" bottom="0.75" header="0.3" footer="0.3"/>
  <pageSetup scale="86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N1" sqref="N1"/>
    </sheetView>
  </sheetViews>
  <sheetFormatPr defaultRowHeight="15" x14ac:dyDescent="0.25"/>
  <cols>
    <col min="1" max="1" width="17.28515625" bestFit="1" customWidth="1"/>
    <col min="2" max="2" width="13" bestFit="1" customWidth="1"/>
    <col min="3" max="3" width="2.5703125" customWidth="1"/>
    <col min="4" max="4" width="15.5703125" bestFit="1" customWidth="1"/>
    <col min="5" max="5" width="2.7109375" customWidth="1"/>
    <col min="7" max="7" width="3" customWidth="1"/>
    <col min="9" max="9" width="2.28515625" customWidth="1"/>
    <col min="10" max="10" width="12.7109375" bestFit="1" customWidth="1"/>
    <col min="11" max="11" width="2.85546875" customWidth="1"/>
    <col min="13" max="13" width="3.140625" customWidth="1"/>
  </cols>
  <sheetData>
    <row r="1" spans="1:14" x14ac:dyDescent="0.25">
      <c r="N1" s="51" t="s">
        <v>50</v>
      </c>
    </row>
    <row r="2" spans="1:14" x14ac:dyDescent="0.25">
      <c r="N2" s="51" t="s">
        <v>62</v>
      </c>
    </row>
    <row r="3" spans="1:14" x14ac:dyDescent="0.25">
      <c r="N3" s="51" t="s">
        <v>58</v>
      </c>
    </row>
    <row r="5" spans="1:1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53" t="s">
        <v>44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10" spans="1:14" x14ac:dyDescent="0.25">
      <c r="A10" s="27"/>
      <c r="B10" s="27"/>
      <c r="C10" s="27"/>
      <c r="D10" s="34"/>
      <c r="E10" s="38"/>
      <c r="F10" s="38"/>
      <c r="G10" s="38"/>
      <c r="H10" s="38"/>
      <c r="I10" s="38"/>
      <c r="J10" s="38"/>
      <c r="K10" s="38"/>
      <c r="L10" s="27"/>
      <c r="M10" s="27"/>
      <c r="N10" s="27"/>
    </row>
    <row r="11" spans="1:14" x14ac:dyDescent="0.25">
      <c r="A11" s="27"/>
      <c r="B11" s="45"/>
      <c r="C11" s="45"/>
      <c r="D11" s="45"/>
      <c r="E11" s="45"/>
      <c r="F11" s="45"/>
      <c r="G11" s="45"/>
      <c r="H11" s="45"/>
      <c r="I11" s="45"/>
      <c r="J11" s="45" t="s">
        <v>3</v>
      </c>
      <c r="K11" s="45"/>
      <c r="L11" s="54" t="s">
        <v>4</v>
      </c>
      <c r="M11" s="54"/>
      <c r="N11" s="54"/>
    </row>
    <row r="12" spans="1:14" x14ac:dyDescent="0.25">
      <c r="A12" s="27"/>
      <c r="B12" s="45"/>
      <c r="C12" s="45"/>
      <c r="D12" s="45"/>
      <c r="E12" s="45"/>
      <c r="F12" s="45"/>
      <c r="G12" s="45"/>
      <c r="H12" s="45"/>
      <c r="I12" s="45"/>
      <c r="J12" s="45" t="s">
        <v>5</v>
      </c>
      <c r="K12" s="45"/>
      <c r="L12" s="52" t="s">
        <v>6</v>
      </c>
      <c r="M12" s="52"/>
      <c r="N12" s="52"/>
    </row>
    <row r="13" spans="1:14" x14ac:dyDescent="0.25">
      <c r="A13" s="27"/>
      <c r="B13" s="46"/>
      <c r="C13" s="45"/>
      <c r="D13" s="45" t="s">
        <v>7</v>
      </c>
      <c r="E13" s="45"/>
      <c r="F13" s="45" t="s">
        <v>8</v>
      </c>
      <c r="G13" s="45"/>
      <c r="H13" s="45"/>
      <c r="I13" s="45"/>
      <c r="J13" s="45" t="s">
        <v>9</v>
      </c>
      <c r="K13" s="45"/>
      <c r="L13" s="44"/>
      <c r="M13" s="44"/>
      <c r="N13" s="44"/>
    </row>
    <row r="14" spans="1:14" x14ac:dyDescent="0.25">
      <c r="A14" s="27"/>
      <c r="B14" s="46" t="s">
        <v>10</v>
      </c>
      <c r="C14" s="45"/>
      <c r="D14" s="45" t="s">
        <v>11</v>
      </c>
      <c r="E14" s="45"/>
      <c r="F14" s="45" t="s">
        <v>12</v>
      </c>
      <c r="G14" s="45"/>
      <c r="H14" s="45" t="s">
        <v>13</v>
      </c>
      <c r="I14" s="45"/>
      <c r="J14" s="45" t="s">
        <v>14</v>
      </c>
      <c r="K14" s="45"/>
      <c r="L14" s="45" t="s">
        <v>15</v>
      </c>
      <c r="M14" s="45"/>
      <c r="N14" s="45" t="s">
        <v>11</v>
      </c>
    </row>
    <row r="15" spans="1:14" x14ac:dyDescent="0.25">
      <c r="A15" s="27"/>
      <c r="B15" s="44" t="s">
        <v>16</v>
      </c>
      <c r="C15" s="45"/>
      <c r="D15" s="44" t="s">
        <v>17</v>
      </c>
      <c r="E15" s="45"/>
      <c r="F15" s="44" t="s">
        <v>18</v>
      </c>
      <c r="G15" s="45" t="s">
        <v>19</v>
      </c>
      <c r="H15" s="44" t="s">
        <v>20</v>
      </c>
      <c r="I15" s="45"/>
      <c r="J15" s="44" t="s">
        <v>21</v>
      </c>
      <c r="K15" s="27"/>
      <c r="L15" s="40"/>
      <c r="M15" s="27"/>
      <c r="N15" s="40"/>
    </row>
    <row r="17" spans="1:14" x14ac:dyDescent="0.25">
      <c r="A17" s="27"/>
      <c r="B17" s="3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x14ac:dyDescent="0.25">
      <c r="A18" s="33" t="s">
        <v>22</v>
      </c>
      <c r="B18" s="27"/>
      <c r="C18" s="27"/>
      <c r="D18" s="27"/>
      <c r="E18" s="27"/>
      <c r="F18" s="27"/>
      <c r="G18" s="27"/>
      <c r="H18" s="43"/>
      <c r="I18" s="27"/>
      <c r="J18" s="27"/>
      <c r="K18" s="27"/>
      <c r="L18" s="27"/>
      <c r="M18" s="27"/>
      <c r="N18" s="27"/>
    </row>
    <row r="19" spans="1:14" x14ac:dyDescent="0.25">
      <c r="A19" s="49" t="s">
        <v>23</v>
      </c>
      <c r="B19" s="32">
        <v>34220000</v>
      </c>
      <c r="C19" s="27"/>
      <c r="D19" s="27"/>
      <c r="E19" s="27"/>
      <c r="F19" s="47">
        <v>0.45700000000000002</v>
      </c>
      <c r="G19" s="33" t="s">
        <v>24</v>
      </c>
      <c r="H19" s="34">
        <f>+MIN(1,ROUND(B19/B$36,4))</f>
        <v>0.3468</v>
      </c>
      <c r="I19" s="33" t="s">
        <v>25</v>
      </c>
      <c r="J19" s="35">
        <f>ROUND((F19*H19/100),5)</f>
        <v>1.58E-3</v>
      </c>
      <c r="K19" s="27"/>
      <c r="L19" s="27"/>
      <c r="M19" s="33" t="s">
        <v>26</v>
      </c>
      <c r="N19" s="27"/>
    </row>
    <row r="20" spans="1:14" x14ac:dyDescent="0.25">
      <c r="A20" s="27"/>
      <c r="B20" s="29"/>
      <c r="C20" s="27"/>
      <c r="D20" s="27"/>
      <c r="E20" s="27"/>
      <c r="F20" s="27"/>
      <c r="G20" s="27"/>
      <c r="H20" s="43" t="s">
        <v>26</v>
      </c>
      <c r="I20" s="27"/>
      <c r="J20" s="35"/>
      <c r="K20" s="27"/>
      <c r="L20" s="27"/>
      <c r="M20" s="27"/>
      <c r="N20" s="27"/>
    </row>
    <row r="21" spans="1:14" x14ac:dyDescent="0.25">
      <c r="A21" s="33" t="s">
        <v>27</v>
      </c>
      <c r="B21" s="29"/>
      <c r="C21" s="27"/>
      <c r="D21" s="27"/>
      <c r="E21" s="27"/>
      <c r="F21" s="27"/>
      <c r="G21" s="27"/>
      <c r="H21" s="43"/>
      <c r="I21" s="27"/>
      <c r="J21" s="35"/>
      <c r="K21" s="27"/>
      <c r="L21" s="27"/>
      <c r="M21" s="27"/>
      <c r="N21" s="27"/>
    </row>
    <row r="22" spans="1:14" x14ac:dyDescent="0.25">
      <c r="A22" s="49" t="s">
        <v>28</v>
      </c>
      <c r="B22" s="29">
        <v>361695581</v>
      </c>
      <c r="C22" s="27"/>
      <c r="D22" s="34">
        <f>ROUND((B22/B31),4)</f>
        <v>0.43830000000000002</v>
      </c>
      <c r="E22" s="33" t="s">
        <v>24</v>
      </c>
      <c r="F22" s="48">
        <v>4.0716999999999999</v>
      </c>
      <c r="G22" s="33" t="s">
        <v>24</v>
      </c>
      <c r="H22" s="34">
        <f>SUM(1-$H$19)</f>
        <v>0.6532</v>
      </c>
      <c r="I22" s="33" t="s">
        <v>25</v>
      </c>
      <c r="J22" s="35">
        <f>ROUND((D22*F22*H22/100),5)</f>
        <v>1.166E-2</v>
      </c>
      <c r="K22" s="27"/>
      <c r="L22" s="33">
        <f>ROUND(MIN(L33,(J19+J22)*100),2)</f>
        <v>1.32</v>
      </c>
      <c r="M22" s="33"/>
      <c r="N22" s="33">
        <f>ROUND((L22/L33*100),2)</f>
        <v>28.76</v>
      </c>
    </row>
    <row r="23" spans="1:14" x14ac:dyDescent="0.25">
      <c r="A23" s="27"/>
      <c r="B23" s="29"/>
      <c r="C23" s="27"/>
      <c r="D23" s="34"/>
      <c r="E23" s="27"/>
      <c r="F23" s="27"/>
      <c r="G23" s="27"/>
      <c r="H23" s="34" t="s">
        <v>26</v>
      </c>
      <c r="I23" s="27"/>
      <c r="J23" s="35"/>
      <c r="K23" s="27"/>
      <c r="L23" s="33"/>
      <c r="M23" s="33"/>
      <c r="N23" s="33"/>
    </row>
    <row r="24" spans="1:14" x14ac:dyDescent="0.25">
      <c r="A24" s="33" t="s">
        <v>29</v>
      </c>
      <c r="B24" s="29"/>
      <c r="C24" s="27"/>
      <c r="D24" s="34"/>
      <c r="E24" s="27"/>
      <c r="F24" s="27"/>
      <c r="G24" s="27"/>
      <c r="H24" s="34" t="s">
        <v>26</v>
      </c>
      <c r="I24" s="27"/>
      <c r="J24" s="35"/>
      <c r="K24" s="27"/>
      <c r="L24" s="33"/>
      <c r="M24" s="33"/>
      <c r="N24" s="33"/>
    </row>
    <row r="25" spans="1:14" x14ac:dyDescent="0.25">
      <c r="A25" s="27"/>
      <c r="B25" s="29">
        <v>0</v>
      </c>
      <c r="C25" s="27"/>
      <c r="D25" s="34">
        <f>ROUND((B25/B31),4)</f>
        <v>0</v>
      </c>
      <c r="E25" s="33" t="s">
        <v>24</v>
      </c>
      <c r="F25" s="33">
        <v>0</v>
      </c>
      <c r="G25" s="33" t="s">
        <v>24</v>
      </c>
      <c r="H25" s="34">
        <f>SUM(1-$H$19)</f>
        <v>0.6532</v>
      </c>
      <c r="I25" s="33" t="s">
        <v>25</v>
      </c>
      <c r="J25" s="35">
        <f>ROUND((D25*F25*H25/100),5)</f>
        <v>0</v>
      </c>
      <c r="K25" s="27"/>
      <c r="L25" s="33"/>
      <c r="M25" s="33"/>
      <c r="N25" s="33"/>
    </row>
    <row r="26" spans="1:14" x14ac:dyDescent="0.25">
      <c r="A26" s="27"/>
      <c r="B26" s="29"/>
      <c r="C26" s="27"/>
      <c r="D26" s="34"/>
      <c r="E26" s="27"/>
      <c r="F26" s="27"/>
      <c r="G26" s="27"/>
      <c r="H26" s="34" t="s">
        <v>26</v>
      </c>
      <c r="I26" s="27"/>
      <c r="J26" s="35"/>
      <c r="K26" s="27"/>
      <c r="L26" s="33"/>
      <c r="M26" s="33"/>
      <c r="N26" s="33"/>
    </row>
    <row r="27" spans="1:14" x14ac:dyDescent="0.25">
      <c r="A27" s="33" t="s">
        <v>30</v>
      </c>
      <c r="B27" s="29"/>
      <c r="C27" s="27"/>
      <c r="D27" s="34"/>
      <c r="E27" s="27"/>
      <c r="F27" s="27"/>
      <c r="G27" s="27"/>
      <c r="H27" s="34" t="s">
        <v>26</v>
      </c>
      <c r="I27" s="27"/>
      <c r="J27" s="35"/>
      <c r="K27" s="27"/>
      <c r="L27" s="33"/>
      <c r="M27" s="33"/>
      <c r="N27" s="33"/>
    </row>
    <row r="28" spans="1:14" x14ac:dyDescent="0.25">
      <c r="A28" s="49" t="s">
        <v>31</v>
      </c>
      <c r="B28" s="29">
        <v>463573107</v>
      </c>
      <c r="C28" s="27"/>
      <c r="D28" s="34">
        <f>D31-D22-D25</f>
        <v>0.56169999999999998</v>
      </c>
      <c r="E28" s="33" t="s">
        <v>24</v>
      </c>
      <c r="F28" s="33">
        <v>8.92</v>
      </c>
      <c r="G28" s="33" t="s">
        <v>24</v>
      </c>
      <c r="H28" s="34">
        <f>SUM(1-$H$19)</f>
        <v>0.6532</v>
      </c>
      <c r="I28" s="33" t="s">
        <v>25</v>
      </c>
      <c r="J28" s="35">
        <f>ROUND((D28*F28*H28/100),5)</f>
        <v>3.2730000000000002E-2</v>
      </c>
      <c r="K28" s="27"/>
      <c r="L28" s="33">
        <f>SUM(L33-L22)</f>
        <v>3.2700000000000005</v>
      </c>
      <c r="M28" s="33"/>
      <c r="N28" s="33">
        <f>SUM(N33-N22)</f>
        <v>71.239999999999995</v>
      </c>
    </row>
    <row r="29" spans="1:14" x14ac:dyDescent="0.25">
      <c r="A29" s="27"/>
      <c r="B29" s="31"/>
      <c r="C29" s="27"/>
      <c r="D29" s="42"/>
      <c r="E29" s="27"/>
      <c r="F29" s="27"/>
      <c r="G29" s="27"/>
      <c r="H29" s="33"/>
      <c r="I29" s="27"/>
      <c r="J29" s="41"/>
      <c r="K29" s="27"/>
      <c r="L29" s="40"/>
      <c r="M29" s="27"/>
      <c r="N29" s="40"/>
    </row>
    <row r="30" spans="1:14" x14ac:dyDescent="0.25">
      <c r="A30" s="33" t="s">
        <v>32</v>
      </c>
      <c r="B30" s="29"/>
      <c r="C30" s="27"/>
      <c r="D30" s="34"/>
      <c r="E30" s="27"/>
      <c r="F30" s="27"/>
      <c r="G30" s="27"/>
      <c r="H30" s="33"/>
      <c r="I30" s="27"/>
      <c r="J30" s="35"/>
      <c r="K30" s="27"/>
      <c r="L30" s="27"/>
      <c r="M30" s="27"/>
      <c r="N30" s="27"/>
    </row>
    <row r="31" spans="1:14" ht="15.75" thickBot="1" x14ac:dyDescent="0.3">
      <c r="A31" s="33" t="s">
        <v>33</v>
      </c>
      <c r="B31" s="29">
        <v>825268688</v>
      </c>
      <c r="C31" s="27"/>
      <c r="D31" s="34">
        <v>1</v>
      </c>
      <c r="E31" s="27"/>
      <c r="F31" s="27"/>
      <c r="G31" s="27"/>
      <c r="H31" s="27"/>
      <c r="I31" s="27"/>
      <c r="J31" s="35" t="s">
        <v>26</v>
      </c>
      <c r="K31" s="27"/>
      <c r="L31" s="27"/>
      <c r="M31" s="27"/>
      <c r="N31" s="27"/>
    </row>
    <row r="32" spans="1:14" ht="15.75" thickTop="1" x14ac:dyDescent="0.25">
      <c r="A32" s="27"/>
      <c r="B32" s="30"/>
      <c r="C32" s="27"/>
      <c r="D32" s="39"/>
      <c r="E32" s="27"/>
      <c r="F32" s="27"/>
      <c r="G32" s="27"/>
      <c r="H32" s="27"/>
      <c r="I32" s="27"/>
      <c r="J32" s="35" t="s">
        <v>26</v>
      </c>
      <c r="K32" s="27"/>
      <c r="L32" s="27"/>
      <c r="M32" s="27"/>
      <c r="N32" s="27"/>
    </row>
    <row r="33" spans="1:14" ht="15.75" thickBot="1" x14ac:dyDescent="0.3">
      <c r="A33" s="33" t="s">
        <v>34</v>
      </c>
      <c r="B33" s="29"/>
      <c r="C33" s="27"/>
      <c r="D33" s="27"/>
      <c r="E33" s="27"/>
      <c r="F33" s="27"/>
      <c r="G33" s="27"/>
      <c r="H33" s="27"/>
      <c r="I33" s="27"/>
      <c r="J33" s="35">
        <f>ROUND((J19+J22+J25+J28),6)</f>
        <v>4.5969999999999997E-2</v>
      </c>
      <c r="K33" s="33"/>
      <c r="L33" s="33">
        <f>TRUNC(J33,4)*100</f>
        <v>4.5900000000000007</v>
      </c>
      <c r="M33" s="33"/>
      <c r="N33" s="33">
        <v>100</v>
      </c>
    </row>
    <row r="34" spans="1:14" ht="15.75" thickTop="1" x14ac:dyDescent="0.25">
      <c r="A34" s="27"/>
      <c r="B34" s="29"/>
      <c r="C34" s="27"/>
      <c r="D34" s="27"/>
      <c r="E34" s="27"/>
      <c r="F34" s="27"/>
      <c r="G34" s="27"/>
      <c r="H34" s="27"/>
      <c r="I34" s="27"/>
      <c r="J34" s="39"/>
      <c r="K34" s="27"/>
      <c r="L34" s="39"/>
      <c r="M34" s="27"/>
      <c r="N34" s="39"/>
    </row>
    <row r="35" spans="1:14" x14ac:dyDescent="0.25">
      <c r="A35" s="33" t="s">
        <v>35</v>
      </c>
      <c r="B35" s="38"/>
      <c r="C35" s="27"/>
      <c r="D35" s="27"/>
      <c r="E35" s="27"/>
      <c r="F35" s="27"/>
      <c r="G35" s="27"/>
      <c r="H35" s="27"/>
      <c r="I35" s="27"/>
      <c r="J35" s="37"/>
      <c r="K35" s="27"/>
      <c r="L35" s="27"/>
      <c r="M35" s="27"/>
      <c r="N35" s="37"/>
    </row>
    <row r="36" spans="1:14" ht="15.75" thickBot="1" x14ac:dyDescent="0.3">
      <c r="A36" s="49" t="s">
        <v>36</v>
      </c>
      <c r="B36" s="28">
        <v>98664723.189999998</v>
      </c>
      <c r="C36" s="27"/>
      <c r="D36" s="27"/>
      <c r="E36" s="27"/>
      <c r="F36" s="27"/>
      <c r="G36" s="27"/>
      <c r="H36" s="27"/>
      <c r="I36" s="27"/>
      <c r="J36" s="37"/>
      <c r="K36" s="27"/>
      <c r="L36" s="27"/>
      <c r="M36" s="27"/>
      <c r="N36" s="37"/>
    </row>
  </sheetData>
  <mergeCells count="6">
    <mergeCell ref="L11:N11"/>
    <mergeCell ref="L12:N12"/>
    <mergeCell ref="A5:N5"/>
    <mergeCell ref="A6:N6"/>
    <mergeCell ref="A7:N7"/>
    <mergeCell ref="A8:N8"/>
  </mergeCells>
  <pageMargins left="0.7" right="0.7" top="0.75" bottom="0.75" header="0.3" footer="0.3"/>
  <pageSetup scale="82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3E6C3A08-5740-47BD-99B7-216B2F2CC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DF9B87-740C-4B38-87FA-BA1A40BD9B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57FFA-9A96-40F5-AE64-AEB84F3D880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Jan_17</vt:lpstr>
      <vt:lpstr>Feb_17</vt:lpstr>
      <vt:lpstr>Mar_17</vt:lpstr>
      <vt:lpstr>Apr_17</vt:lpstr>
      <vt:lpstr>May_17</vt:lpstr>
      <vt:lpstr>Jun_17</vt:lpstr>
      <vt:lpstr>Jul_17</vt:lpstr>
      <vt:lpstr>Aug_17</vt:lpstr>
      <vt:lpstr>Sep_17</vt:lpstr>
      <vt:lpstr>Oct_17</vt:lpstr>
      <vt:lpstr>Nov_17</vt:lpstr>
      <vt:lpstr>Dec_17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Karageorgiou, Eva Marie</dc:creator>
  <cp:lastModifiedBy>Gates, Debbie</cp:lastModifiedBy>
  <cp:lastPrinted>2019-09-18T13:54:44Z</cp:lastPrinted>
  <dcterms:created xsi:type="dcterms:W3CDTF">2019-09-03T20:35:42Z</dcterms:created>
  <dcterms:modified xsi:type="dcterms:W3CDTF">2019-09-18T13:54:52Z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