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19200" windowHeight="2655"/>
  </bookViews>
  <sheets>
    <sheet name="BASE PERIO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6">[1]LOGO!$G$11</definedName>
    <definedName name="_WIT7">[1]LOGO!$G$12</definedName>
    <definedName name="_Wit8">[1]LOGO!$G$13</definedName>
    <definedName name="_WIT9">[1]LOGO!$G$14</definedName>
    <definedName name="AccountBP">'BASE PERIOD'!$A$11:$A$228</definedName>
    <definedName name="ACCT">'BASE PERIOD'!$A$11:$A$228</definedName>
    <definedName name="AcctTab1">'BASE PERIOD'!$A$11:$Q$228</definedName>
    <definedName name="ACCTTABLE">'BASE PERIOD'!$A$9:$E$361</definedName>
    <definedName name="ALLOCTABLE">[1]ALLOCTABLE!$A$3:$D$36</definedName>
    <definedName name="AmountBP">'BASE PERIOD'!$E$11:$E$228</definedName>
    <definedName name="AmountFP">'[1]FORECASTED PERIOD'!$E$11:$E$225</definedName>
    <definedName name="APPORT">[1]SCH_E1!$AH$282</definedName>
    <definedName name="Base_Period">[1]LOGO!$B$10</definedName>
    <definedName name="Base1">'BASE PERIOD'!$F$11:$F$228</definedName>
    <definedName name="Base10">'BASE PERIOD'!$O$11:$O$228</definedName>
    <definedName name="Base11">'BASE PERIOD'!$P$11:$P$228</definedName>
    <definedName name="Base12">'BASE PERIOD'!$Q$11:$Q$228</definedName>
    <definedName name="Base2">'BASE PERIOD'!$G$11:$G$228</definedName>
    <definedName name="Base3">'BASE PERIOD'!$H$11:$H$228</definedName>
    <definedName name="Base4">'BASE PERIOD'!$I$11:$I$228</definedName>
    <definedName name="Base5">'BASE PERIOD'!$J$11:$J$228</definedName>
    <definedName name="Base6">'BASE PERIOD'!$K$11:$K$228</definedName>
    <definedName name="Base7">'BASE PERIOD'!$L$11:$L$228</definedName>
    <definedName name="Base8">'BASE PERIOD'!$M$11:$M$228</definedName>
    <definedName name="Base9">'BASE PERIOD'!$N$11:$N$228</definedName>
    <definedName name="BaseFuelCurrent">[1]LOGO!$C$31</definedName>
    <definedName name="BaseFuelProposed">[1]LOGO!$C$32</definedName>
    <definedName name="BasePeriod">'BASE PERIOD'!$A$11:$Q$228</definedName>
    <definedName name="BPActual">'[1]BP Data'!$A$1:$N$208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BPTotal">'BASE PERIOD'!$E$11:$E$228</definedName>
    <definedName name="C_1_PROEXP">[1]SCH_C1!$G$23</definedName>
    <definedName name="CASE">[1]LOGO!$B$6</definedName>
    <definedName name="CODE">'BASE PERIOD'!$C$11:$C$228</definedName>
    <definedName name="CodeF">'[1]FORECASTED PERIOD'!$C$11:$C$225</definedName>
    <definedName name="CommonE">'[1]SCH B-2.1'!$C$252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_xlnm.Database">'BASE PERIOD'!$A$10:$E$424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[1]SCH_H!$I$79</definedName>
    <definedName name="FERCBP">'BASE PERIOD'!$D$11:$D$228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Titles" localSheetId="0">'BASE PERIOD'!$1:$10</definedName>
    <definedName name="RofR">'[1]SCH_J1 - Forecast'!$M$21</definedName>
    <definedName name="RofRdiff">'[1]Rate Case Drivers'!$I$16</definedName>
    <definedName name="RofRold">'[1]Rate Case Drivers'!$C$16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PC_2.1a_BP">'BASE PERIOD'!$A$1:$Q$228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0" i="1" l="1"/>
  <c r="P250" i="1"/>
  <c r="O250" i="1"/>
  <c r="N250" i="1"/>
  <c r="M250" i="1"/>
  <c r="L250" i="1"/>
  <c r="K250" i="1"/>
  <c r="J250" i="1"/>
  <c r="I250" i="1"/>
  <c r="H250" i="1"/>
  <c r="G250" i="1"/>
  <c r="F250" i="1"/>
  <c r="E228" i="1"/>
  <c r="D228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D183" i="1"/>
  <c r="E182" i="1"/>
  <c r="D182" i="1"/>
  <c r="Q241" i="1"/>
  <c r="P241" i="1"/>
  <c r="O241" i="1"/>
  <c r="N241" i="1"/>
  <c r="M241" i="1"/>
  <c r="L241" i="1"/>
  <c r="K241" i="1"/>
  <c r="J241" i="1"/>
  <c r="I241" i="1"/>
  <c r="H241" i="1"/>
  <c r="G241" i="1"/>
  <c r="E181" i="1"/>
  <c r="D181" i="1"/>
  <c r="E180" i="1"/>
  <c r="D180" i="1"/>
  <c r="E179" i="1"/>
  <c r="D179" i="1"/>
  <c r="E178" i="1"/>
  <c r="D178" i="1"/>
  <c r="E177" i="1"/>
  <c r="D177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Q244" i="1"/>
  <c r="P244" i="1"/>
  <c r="O244" i="1"/>
  <c r="N244" i="1"/>
  <c r="M244" i="1"/>
  <c r="L244" i="1"/>
  <c r="K244" i="1"/>
  <c r="E144" i="1"/>
  <c r="I244" i="1"/>
  <c r="H244" i="1"/>
  <c r="G244" i="1"/>
  <c r="F244" i="1"/>
  <c r="D144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D143" i="1"/>
  <c r="E142" i="1"/>
  <c r="D142" i="1"/>
  <c r="E141" i="1"/>
  <c r="D141" i="1"/>
  <c r="E140" i="1"/>
  <c r="D140" i="1"/>
  <c r="E139" i="1"/>
  <c r="D139" i="1"/>
  <c r="D138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Q242" i="1"/>
  <c r="P242" i="1"/>
  <c r="O242" i="1"/>
  <c r="N242" i="1"/>
  <c r="M242" i="1"/>
  <c r="L242" i="1"/>
  <c r="K242" i="1"/>
  <c r="E126" i="1"/>
  <c r="I242" i="1"/>
  <c r="H242" i="1"/>
  <c r="G242" i="1"/>
  <c r="F242" i="1"/>
  <c r="D126" i="1"/>
  <c r="E125" i="1"/>
  <c r="D125" i="1"/>
  <c r="E124" i="1"/>
  <c r="D124" i="1"/>
  <c r="D123" i="1"/>
  <c r="E122" i="1"/>
  <c r="D122" i="1"/>
  <c r="Q235" i="1"/>
  <c r="P235" i="1"/>
  <c r="O235" i="1"/>
  <c r="N235" i="1"/>
  <c r="M235" i="1"/>
  <c r="K235" i="1"/>
  <c r="I235" i="1"/>
  <c r="H235" i="1"/>
  <c r="G235" i="1"/>
  <c r="F235" i="1"/>
  <c r="D121" i="1"/>
  <c r="E120" i="1"/>
  <c r="D120" i="1"/>
  <c r="D119" i="1"/>
  <c r="M234" i="1"/>
  <c r="L234" i="1"/>
  <c r="D118" i="1"/>
  <c r="D117" i="1"/>
  <c r="E116" i="1"/>
  <c r="D116" i="1"/>
  <c r="D115" i="1"/>
  <c r="E114" i="1"/>
  <c r="D114" i="1"/>
  <c r="E113" i="1"/>
  <c r="D113" i="1"/>
  <c r="E112" i="1"/>
  <c r="D112" i="1"/>
  <c r="D111" i="1"/>
  <c r="E110" i="1"/>
  <c r="D110" i="1"/>
  <c r="D109" i="1"/>
  <c r="D108" i="1"/>
  <c r="D107" i="1"/>
  <c r="E106" i="1"/>
  <c r="D106" i="1"/>
  <c r="D105" i="1"/>
  <c r="E104" i="1"/>
  <c r="D104" i="1"/>
  <c r="D103" i="1"/>
  <c r="E102" i="1"/>
  <c r="D102" i="1"/>
  <c r="D101" i="1"/>
  <c r="D100" i="1"/>
  <c r="D99" i="1"/>
  <c r="N248" i="1"/>
  <c r="M248" i="1"/>
  <c r="L248" i="1"/>
  <c r="K248" i="1"/>
  <c r="F248" i="1"/>
  <c r="E98" i="1"/>
  <c r="D98" i="1"/>
  <c r="D97" i="1"/>
  <c r="E96" i="1"/>
  <c r="D96" i="1"/>
  <c r="D95" i="1"/>
  <c r="E94" i="1"/>
  <c r="D94" i="1"/>
  <c r="D93" i="1"/>
  <c r="E92" i="1"/>
  <c r="D92" i="1"/>
  <c r="D91" i="1"/>
  <c r="E90" i="1"/>
  <c r="D90" i="1"/>
  <c r="E89" i="1"/>
  <c r="D89" i="1"/>
  <c r="E88" i="1"/>
  <c r="D88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Q233" i="1"/>
  <c r="M233" i="1"/>
  <c r="K233" i="1"/>
  <c r="J233" i="1"/>
  <c r="D80" i="1"/>
  <c r="Q238" i="1"/>
  <c r="P238" i="1"/>
  <c r="O238" i="1"/>
  <c r="K238" i="1"/>
  <c r="I238" i="1"/>
  <c r="H238" i="1"/>
  <c r="G238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L231" i="1"/>
  <c r="K231" i="1"/>
  <c r="D4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D48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D38" i="1"/>
  <c r="D37" i="1"/>
  <c r="E36" i="1"/>
  <c r="D36" i="1"/>
  <c r="E35" i="1"/>
  <c r="D35" i="1"/>
  <c r="E34" i="1"/>
  <c r="D34" i="1"/>
  <c r="E33" i="1"/>
  <c r="D33" i="1"/>
  <c r="D32" i="1"/>
  <c r="E31" i="1"/>
  <c r="D31" i="1"/>
  <c r="N258" i="1"/>
  <c r="M258" i="1"/>
  <c r="F258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P257" i="1"/>
  <c r="O257" i="1"/>
  <c r="H257" i="1"/>
  <c r="G257" i="1"/>
  <c r="E19" i="1"/>
  <c r="D19" i="1"/>
  <c r="E18" i="1"/>
  <c r="D18" i="1"/>
  <c r="D17" i="1"/>
  <c r="E16" i="1"/>
  <c r="D16" i="1"/>
  <c r="D15" i="1"/>
  <c r="D14" i="1"/>
  <c r="E13" i="1"/>
  <c r="D13" i="1"/>
  <c r="E12" i="1"/>
  <c r="D12" i="1"/>
  <c r="D11" i="1"/>
  <c r="E249" i="1" l="1"/>
  <c r="E240" i="1"/>
  <c r="E250" i="1"/>
  <c r="E47" i="1"/>
  <c r="K255" i="1"/>
  <c r="N246" i="1"/>
  <c r="E11" i="1"/>
  <c r="I256" i="1"/>
  <c r="E15" i="1"/>
  <c r="I257" i="1"/>
  <c r="Q257" i="1"/>
  <c r="G258" i="1"/>
  <c r="O258" i="1"/>
  <c r="E37" i="1"/>
  <c r="E49" i="1"/>
  <c r="M231" i="1"/>
  <c r="E95" i="1"/>
  <c r="E101" i="1"/>
  <c r="E107" i="1"/>
  <c r="G256" i="1"/>
  <c r="J256" i="1"/>
  <c r="J257" i="1"/>
  <c r="H258" i="1"/>
  <c r="P258" i="1"/>
  <c r="F231" i="1"/>
  <c r="N231" i="1"/>
  <c r="J238" i="1"/>
  <c r="L233" i="1"/>
  <c r="I236" i="1"/>
  <c r="Q236" i="1"/>
  <c r="E115" i="1"/>
  <c r="E123" i="1"/>
  <c r="M255" i="1"/>
  <c r="F255" i="1"/>
  <c r="G255" i="1"/>
  <c r="K256" i="1"/>
  <c r="I258" i="1"/>
  <c r="Q258" i="1"/>
  <c r="E32" i="1"/>
  <c r="E38" i="1"/>
  <c r="E48" i="1"/>
  <c r="G231" i="1"/>
  <c r="O231" i="1"/>
  <c r="E80" i="1"/>
  <c r="E91" i="1"/>
  <c r="J236" i="1"/>
  <c r="G248" i="1"/>
  <c r="O248" i="1"/>
  <c r="E109" i="1"/>
  <c r="E243" i="1"/>
  <c r="E245" i="1"/>
  <c r="L255" i="1"/>
  <c r="P256" i="1"/>
  <c r="F246" i="1"/>
  <c r="Q256" i="1"/>
  <c r="O246" i="1"/>
  <c r="O253" i="1" s="1"/>
  <c r="P246" i="1"/>
  <c r="E14" i="1"/>
  <c r="K257" i="1"/>
  <c r="H255" i="1"/>
  <c r="L256" i="1"/>
  <c r="L257" i="1"/>
  <c r="J258" i="1"/>
  <c r="E239" i="1"/>
  <c r="H231" i="1"/>
  <c r="P231" i="1"/>
  <c r="L238" i="1"/>
  <c r="F233" i="1"/>
  <c r="N233" i="1"/>
  <c r="E97" i="1"/>
  <c r="H248" i="1"/>
  <c r="P248" i="1"/>
  <c r="E100" i="1"/>
  <c r="E103" i="1"/>
  <c r="E117" i="1"/>
  <c r="J235" i="1"/>
  <c r="H256" i="1"/>
  <c r="O255" i="1"/>
  <c r="I246" i="1"/>
  <c r="Q246" i="1"/>
  <c r="P255" i="1"/>
  <c r="J246" i="1"/>
  <c r="I255" i="1"/>
  <c r="Q255" i="1"/>
  <c r="M256" i="1"/>
  <c r="K246" i="1"/>
  <c r="K253" i="1" s="1"/>
  <c r="E17" i="1"/>
  <c r="M257" i="1"/>
  <c r="K258" i="1"/>
  <c r="I231" i="1"/>
  <c r="Q231" i="1"/>
  <c r="M238" i="1"/>
  <c r="G233" i="1"/>
  <c r="O233" i="1"/>
  <c r="E87" i="1"/>
  <c r="L236" i="1"/>
  <c r="I248" i="1"/>
  <c r="Q248" i="1"/>
  <c r="E118" i="1"/>
  <c r="J234" i="1"/>
  <c r="G246" i="1"/>
  <c r="N255" i="1"/>
  <c r="H246" i="1"/>
  <c r="H253" i="1" s="1"/>
  <c r="J255" i="1"/>
  <c r="F256" i="1"/>
  <c r="N256" i="1"/>
  <c r="L246" i="1"/>
  <c r="F257" i="1"/>
  <c r="N257" i="1"/>
  <c r="L258" i="1"/>
  <c r="J231" i="1"/>
  <c r="F238" i="1"/>
  <c r="N238" i="1"/>
  <c r="H233" i="1"/>
  <c r="P233" i="1"/>
  <c r="E93" i="1"/>
  <c r="M236" i="1"/>
  <c r="J248" i="1"/>
  <c r="E105" i="1"/>
  <c r="E108" i="1"/>
  <c r="E111" i="1"/>
  <c r="E119" i="1"/>
  <c r="L235" i="1"/>
  <c r="E252" i="1"/>
  <c r="O256" i="1"/>
  <c r="M246" i="1"/>
  <c r="E30" i="1"/>
  <c r="I233" i="1"/>
  <c r="F236" i="1"/>
  <c r="N236" i="1"/>
  <c r="E99" i="1"/>
  <c r="E251" i="1"/>
  <c r="F241" i="1"/>
  <c r="E241" i="1" s="1"/>
  <c r="E121" i="1"/>
  <c r="E137" i="1"/>
  <c r="E143" i="1"/>
  <c r="E155" i="1"/>
  <c r="E183" i="1"/>
  <c r="K236" i="1"/>
  <c r="J242" i="1"/>
  <c r="E242" i="1" s="1"/>
  <c r="F234" i="1"/>
  <c r="N234" i="1"/>
  <c r="E210" i="1"/>
  <c r="G234" i="1"/>
  <c r="O234" i="1"/>
  <c r="J244" i="1"/>
  <c r="E244" i="1" s="1"/>
  <c r="H234" i="1"/>
  <c r="P234" i="1"/>
  <c r="I234" i="1"/>
  <c r="Q234" i="1"/>
  <c r="G236" i="1"/>
  <c r="O236" i="1"/>
  <c r="H236" i="1"/>
  <c r="P236" i="1"/>
  <c r="E176" i="1"/>
  <c r="K234" i="1"/>
  <c r="I253" i="1" l="1"/>
  <c r="N253" i="1"/>
  <c r="G253" i="1"/>
  <c r="G254" i="1" s="1"/>
  <c r="K254" i="1"/>
  <c r="H254" i="1"/>
  <c r="P253" i="1"/>
  <c r="P254" i="1" s="1"/>
  <c r="E248" i="1"/>
  <c r="E258" i="1"/>
  <c r="Q253" i="1"/>
  <c r="Q262" i="1" s="1"/>
  <c r="I254" i="1"/>
  <c r="K262" i="1"/>
  <c r="E255" i="1"/>
  <c r="E236" i="1"/>
  <c r="N254" i="1"/>
  <c r="M253" i="1"/>
  <c r="M254" i="1" s="1"/>
  <c r="E246" i="1"/>
  <c r="J253" i="1"/>
  <c r="J254" i="1" s="1"/>
  <c r="F253" i="1"/>
  <c r="F254" i="1" s="1"/>
  <c r="E238" i="1"/>
  <c r="N260" i="1"/>
  <c r="N262" i="1"/>
  <c r="E235" i="1"/>
  <c r="I262" i="1"/>
  <c r="I260" i="1"/>
  <c r="E231" i="1"/>
  <c r="E256" i="1"/>
  <c r="E233" i="1"/>
  <c r="O254" i="1"/>
  <c r="L253" i="1"/>
  <c r="L254" i="1" s="1"/>
  <c r="O262" i="1"/>
  <c r="O260" i="1"/>
  <c r="E257" i="1"/>
  <c r="E234" i="1"/>
  <c r="K260" i="1"/>
  <c r="H260" i="1"/>
  <c r="H262" i="1"/>
  <c r="P262" i="1" l="1"/>
  <c r="P260" i="1"/>
  <c r="Q254" i="1"/>
  <c r="Q260" i="1"/>
  <c r="M262" i="1"/>
  <c r="J260" i="1"/>
  <c r="J262" i="1"/>
  <c r="M260" i="1"/>
  <c r="E253" i="1"/>
  <c r="E260" i="1" s="1"/>
  <c r="E262" i="1" s="1"/>
  <c r="F262" i="1"/>
  <c r="G260" i="1"/>
  <c r="G262" i="1"/>
  <c r="F260" i="1"/>
  <c r="L262" i="1"/>
  <c r="L260" i="1"/>
  <c r="E254" i="1" l="1"/>
</calcChain>
</file>

<file path=xl/sharedStrings.xml><?xml version="1.0" encoding="utf-8"?>
<sst xmlns="http://schemas.openxmlformats.org/spreadsheetml/2006/main" count="512" uniqueCount="276">
  <si>
    <t>MONTHLY REVENUES AND EXPENSES BY ACCOUNT</t>
  </si>
  <si>
    <t>BASE PERIOD</t>
  </si>
  <si>
    <t>ACTUAL</t>
  </si>
  <si>
    <t>BUDGET</t>
  </si>
  <si>
    <t>Account</t>
  </si>
  <si>
    <t>Description</t>
  </si>
  <si>
    <t>Code</t>
  </si>
  <si>
    <t>FERC</t>
  </si>
  <si>
    <t>Total</t>
  </si>
  <si>
    <t>Depr-Expense</t>
  </si>
  <si>
    <t>DEPR</t>
  </si>
  <si>
    <t>Amort of Elec Plt - Software</t>
  </si>
  <si>
    <t>Meter Amortization</t>
  </si>
  <si>
    <t>AMORT</t>
  </si>
  <si>
    <t>Regulatory Debits</t>
  </si>
  <si>
    <t>NC &amp; MW Coal As Amort Exp</t>
  </si>
  <si>
    <t>DSM Deferral - Electric</t>
  </si>
  <si>
    <t>OTH</t>
  </si>
  <si>
    <t>Carrying Charges</t>
  </si>
  <si>
    <t>Taxes Property-Allocated</t>
  </si>
  <si>
    <t>OTHTX</t>
  </si>
  <si>
    <t>Franchise Tax - Non Electric</t>
  </si>
  <si>
    <t>Taxes Property-Operating</t>
  </si>
  <si>
    <t>State Unemployment Tax</t>
  </si>
  <si>
    <t>Federal Unemployment Tax</t>
  </si>
  <si>
    <t>Employer FICA Tax</t>
  </si>
  <si>
    <t>Highway Use Tax</t>
  </si>
  <si>
    <t>Franchise Tax</t>
  </si>
  <si>
    <t>Fed Social Security Tax-Elec</t>
  </si>
  <si>
    <t>Federal Highway Use Tax-Elec</t>
  </si>
  <si>
    <t>Sales &amp; Use Tax Exp</t>
  </si>
  <si>
    <t>Allocated Payroll Taxes</t>
  </si>
  <si>
    <t>SIT Exp-Utility</t>
  </si>
  <si>
    <t>FIT</t>
  </si>
  <si>
    <t>Current State Income Tax - PY</t>
  </si>
  <si>
    <t>Federal Income Tax-Electric-CY</t>
  </si>
  <si>
    <t>Fed Income Tax-Electric-PY</t>
  </si>
  <si>
    <t>Current FIT Elec - PY Audit</t>
  </si>
  <si>
    <t>UTP Tax Expense: Fed Util-PY</t>
  </si>
  <si>
    <t>Current State Inc Tax-Util</t>
  </si>
  <si>
    <t>DFIT: Utility: Current Year</t>
  </si>
  <si>
    <t>DSIT: Utility: Current Year</t>
  </si>
  <si>
    <t>DFIT: Utility: Prior Year</t>
  </si>
  <si>
    <t>DSIT: Utility: Prior Year</t>
  </si>
  <si>
    <t>Accretion Expense-ARO Ash Pond</t>
  </si>
  <si>
    <t>DFIT: Utility: Curr Year CR</t>
  </si>
  <si>
    <t>DSIT: Utility: Curr Year CR</t>
  </si>
  <si>
    <t>DFIT: Utility: Prior Year CR</t>
  </si>
  <si>
    <t>DSIT: Utility: Prior Year CR</t>
  </si>
  <si>
    <t>DFIT:Utility:Prior year</t>
  </si>
  <si>
    <t>Invest Tax Credit Adj-Electric</t>
  </si>
  <si>
    <t>IC Sale of AR Fees VIE</t>
  </si>
  <si>
    <t>CO</t>
  </si>
  <si>
    <t>Residential</t>
  </si>
  <si>
    <t>REV</t>
  </si>
  <si>
    <t>Residential Unbilled Rev</t>
  </si>
  <si>
    <t>General Service</t>
  </si>
  <si>
    <t>General Service Unbilled Rev</t>
  </si>
  <si>
    <t>Industrial Service</t>
  </si>
  <si>
    <t>Industrial Svc Unbilled Rev</t>
  </si>
  <si>
    <t>Public St &amp; Highway Lighting</t>
  </si>
  <si>
    <t>Other Sales to Public Auth</t>
  </si>
  <si>
    <t>OPA Unbilled</t>
  </si>
  <si>
    <t>Sales For Resale - Outside</t>
  </si>
  <si>
    <t>Interdepartmental Sales-Elec</t>
  </si>
  <si>
    <t>Provisions For Rate Refunds</t>
  </si>
  <si>
    <t>Tax Reform - Residential</t>
  </si>
  <si>
    <t>Late Payment Fees</t>
  </si>
  <si>
    <t>Misc Service Revenue</t>
  </si>
  <si>
    <t>Rent - Joint Use</t>
  </si>
  <si>
    <t>Pole &amp; Line Attachments</t>
  </si>
  <si>
    <t>Foreign Pole Revenue</t>
  </si>
  <si>
    <t>Tower Lease Revenues</t>
  </si>
  <si>
    <t>Other Electric Rents</t>
  </si>
  <si>
    <t>RSG Rev - MISO Make Whole</t>
  </si>
  <si>
    <t>Sales Use Tax Coll Fee</t>
  </si>
  <si>
    <t>Data Processing Service</t>
  </si>
  <si>
    <t>Transmission Charge PTP</t>
  </si>
  <si>
    <t>Other Transmission Revenues</t>
  </si>
  <si>
    <t>Other Electric Revenues</t>
  </si>
  <si>
    <t>Wheel Transmission Rev - ED</t>
  </si>
  <si>
    <t>Regional Transmission Service</t>
  </si>
  <si>
    <t>Scheduling &amp; Dispatch Revenues</t>
  </si>
  <si>
    <t>PJM Reactive Rev</t>
  </si>
  <si>
    <t>Suprvsn and Engrg - Steam Oper</t>
  </si>
  <si>
    <t>PO</t>
  </si>
  <si>
    <t>Coal Consumed-Fossil Steam</t>
  </si>
  <si>
    <t>Fuel</t>
  </si>
  <si>
    <t>Coal &amp; Other Fuel Handling</t>
  </si>
  <si>
    <t>Coal Sampling &amp; Testing</t>
  </si>
  <si>
    <t>Sale of Fly Ash-Revenues</t>
  </si>
  <si>
    <t>Sale of Fly Ash-Expenses</t>
  </si>
  <si>
    <t>Oil Consumed-Fossil Steam</t>
  </si>
  <si>
    <t>Oil Handling Expense</t>
  </si>
  <si>
    <t>Fuel Expense</t>
  </si>
  <si>
    <t>Ammonia-Qualifying</t>
  </si>
  <si>
    <t>COST OF LIME</t>
  </si>
  <si>
    <t>Gypsum - Qualifying</t>
  </si>
  <si>
    <t>Fossil Steam Exp-Other</t>
  </si>
  <si>
    <t>Steam Oper-Bottom Ash/Fly Ash</t>
  </si>
  <si>
    <t>Electric Expenses-Steam Oper</t>
  </si>
  <si>
    <t>Misc Fossil Power Expenses</t>
  </si>
  <si>
    <t>Steam Power Gen Op Rents</t>
  </si>
  <si>
    <t>SO2 Emission Expense</t>
  </si>
  <si>
    <t>EA</t>
  </si>
  <si>
    <t>Annual NOx Emission Expense</t>
  </si>
  <si>
    <t>Suprvsn and Engrng-Steam Maint</t>
  </si>
  <si>
    <t>PM</t>
  </si>
  <si>
    <t>Suprvsn &amp; Engrng-Steam Maint R</t>
  </si>
  <si>
    <t>Maint of Structures-Steam</t>
  </si>
  <si>
    <t>Maint of Boiler Plant-Other</t>
  </si>
  <si>
    <t>Maint of Electric Plant-Other</t>
  </si>
  <si>
    <t>Maintenance - Misc Steam Plant</t>
  </si>
  <si>
    <t>Suprvsn and Enginring-CT Oper</t>
  </si>
  <si>
    <t>Natural Gas</t>
  </si>
  <si>
    <t>Natural Gas Handling-CT</t>
  </si>
  <si>
    <t>Oil</t>
  </si>
  <si>
    <t>Generation Expenses-Other CT</t>
  </si>
  <si>
    <t>Prime Movers - Generators- CT</t>
  </si>
  <si>
    <t>Misc-Power Generation Expenses</t>
  </si>
  <si>
    <t>Suprvsn and Enginring-CT Maint</t>
  </si>
  <si>
    <t>Maintenance of Structures-CT</t>
  </si>
  <si>
    <t>Solar: Maint of Structures</t>
  </si>
  <si>
    <t>Maint-Gentg and Elect Equip-CT</t>
  </si>
  <si>
    <t>Misc Power Generation Plant-CT</t>
  </si>
  <si>
    <t>Solar: Maint of Misc Gen Plt</t>
  </si>
  <si>
    <t>Purch Pwr - Non-native - net</t>
  </si>
  <si>
    <t>PP</t>
  </si>
  <si>
    <t>Capacity Purchase Expense</t>
  </si>
  <si>
    <t>Purch Power-Fuel Clause</t>
  </si>
  <si>
    <t>System Cnts &amp; Load Dispatching</t>
  </si>
  <si>
    <t>OPS</t>
  </si>
  <si>
    <t>Other Expenses-Oper</t>
  </si>
  <si>
    <t>Commissions/Brokerage Expense</t>
  </si>
  <si>
    <t>EA &amp; Coal Broker Fees</t>
  </si>
  <si>
    <t>Retail Deferred Fuel Expenses</t>
  </si>
  <si>
    <t>Supervsn and Engrng-Trans Oper</t>
  </si>
  <si>
    <t>TO</t>
  </si>
  <si>
    <t>Load Dispatch-Reliability</t>
  </si>
  <si>
    <t>Load Dispatch-Mnitor&amp;OprTrnSys</t>
  </si>
  <si>
    <t>Load Dispatch - TransSvc&amp;Sch</t>
  </si>
  <si>
    <t>Scheduling-Sys Cntrl&amp;Disp Svs</t>
  </si>
  <si>
    <t>ReliabilityPlanning&amp;StdsDev</t>
  </si>
  <si>
    <t>Station Expenses</t>
  </si>
  <si>
    <t>Overhead Line Expenses-Trans</t>
  </si>
  <si>
    <t>Transm of Elec By Others</t>
  </si>
  <si>
    <t>Misc Trans Exp-Other</t>
  </si>
  <si>
    <t>Misc Trans-Trans Lines Related</t>
  </si>
  <si>
    <t>Maint of Structures-Trans</t>
  </si>
  <si>
    <t>TM</t>
  </si>
  <si>
    <t>Maint of Computer Hardware</t>
  </si>
  <si>
    <t>Maint of Computer Software</t>
  </si>
  <si>
    <t>Maint  Stat Equip-Other- Trans</t>
  </si>
  <si>
    <t>Main-Cir BrkrsTrnsf Mtrs-Trans</t>
  </si>
  <si>
    <t>Maint of Overhead Lines-Trans</t>
  </si>
  <si>
    <t>Market Faciliation-Mntr&amp;Comp</t>
  </si>
  <si>
    <t>RMO</t>
  </si>
  <si>
    <t>Supervsn and Engring-Dist Oper</t>
  </si>
  <si>
    <t>DO</t>
  </si>
  <si>
    <t>Load Dispatch-Dist of Elec</t>
  </si>
  <si>
    <t>Station Expenses-Other-Dist</t>
  </si>
  <si>
    <t>Overhead Line Exps-Other-Dist</t>
  </si>
  <si>
    <t>Transf Set Rem Reset Test-Dist</t>
  </si>
  <si>
    <t>Underground Line Expenses-Dist</t>
  </si>
  <si>
    <t>Meter Expenses-Dist</t>
  </si>
  <si>
    <t>Cust Install Exp-Other Dist</t>
  </si>
  <si>
    <t>Misc Distribution Exp-Other</t>
  </si>
  <si>
    <t>Load Mang-Gen and Control-Dist</t>
  </si>
  <si>
    <t>Rents-Dist Oper</t>
  </si>
  <si>
    <t>Supervsn and Engrng-Dist Maint</t>
  </si>
  <si>
    <t>DM</t>
  </si>
  <si>
    <t>Maintenance of Structures-Dist</t>
  </si>
  <si>
    <t>Maint Station Equip-Other-Dist</t>
  </si>
  <si>
    <t>Cir BrkrsTrnsf Mters Rely-Dist</t>
  </si>
  <si>
    <t>Maint Overhd Lines-Other-Dist</t>
  </si>
  <si>
    <t>Right-of-Way Maintenance-Dist</t>
  </si>
  <si>
    <t>Maint-Underground Lines-Dist</t>
  </si>
  <si>
    <t>Maint Line Transfrs-Other-Dist</t>
  </si>
  <si>
    <t>Maint-StreetLightng/Signl-Dist</t>
  </si>
  <si>
    <t>Maintenance of Meters-Dist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</si>
  <si>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</si>
  <si>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</si>
  <si>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</si>
  <si>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</si>
  <si>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</si>
  <si>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</si>
  <si>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</si>
  <si>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</si>
  <si>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BAD DEBT EXPENSE</t>
  </si>
  <si>
    <t>Cust Acctg-Loss On Sale-A/R</t>
  </si>
  <si>
    <t>Misc Customer Accts Expenses</t>
  </si>
  <si>
    <t>Cust Asst Exp-Conservation Pro</t>
  </si>
  <si>
    <t>CSI</t>
  </si>
  <si>
    <t>Misc Advertising Expenses</t>
  </si>
  <si>
    <t>Misc Cust Serv/Inform Exp</t>
  </si>
  <si>
    <t>Exp-Rs Reg Prod/Svces-CstAccts</t>
  </si>
  <si>
    <t>Supervision</t>
  </si>
  <si>
    <t>Demonstrating &amp; Selling Exp</t>
  </si>
  <si>
    <t>SE</t>
  </si>
  <si>
    <t>Advertising Expense</t>
  </si>
  <si>
    <t>A &amp; G Salaries</t>
  </si>
  <si>
    <t>AGO</t>
  </si>
  <si>
    <t>Salaries &amp; Wages-Proj Supt-NCRC Rec</t>
  </si>
  <si>
    <t>Project Development Labor</t>
  </si>
  <si>
    <t>Employee Expenses</t>
  </si>
  <si>
    <t>Employee Exp - NC</t>
  </si>
  <si>
    <t>Relocation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</si>
  <si>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</si>
  <si>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</si>
  <si>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</si>
  <si>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</si>
  <si>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</si>
  <si>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</si>
  <si>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Admin Expense Transfer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</si>
  <si>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</si>
  <si>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</si>
  <si>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</si>
  <si>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</si>
  <si>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</si>
  <si>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</si>
  <si>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Intercompany Non-Prop Ins Exp</t>
  </si>
  <si>
    <t>INTER-CO GEN LIAB EXP</t>
  </si>
  <si>
    <t>Accrued Inj and Damages</t>
  </si>
  <si>
    <t>Injuries And Damages-Other</t>
  </si>
  <si>
    <t>Injuries And Damages For Corp.</t>
  </si>
  <si>
    <t>EMPL PENSIONS AND BENEFITS</t>
  </si>
  <si>
    <t>Employees'Recreation Expense</t>
  </si>
  <si>
    <t>Employee Benefits-Transferred</t>
  </si>
  <si>
    <t>Non Serv Pension (ASU 2017-07)</t>
  </si>
  <si>
    <t>State Reg Comm Proceeding</t>
  </si>
  <si>
    <t>Travel Expense</t>
  </si>
  <si>
    <t>Duplicate Chrgs-Enrgy To Exp</t>
  </si>
  <si>
    <t>Admin Exp Transf</t>
  </si>
  <si>
    <t>Miscellaneous Advertising Exp</t>
  </si>
  <si>
    <t>Misc General Expenses</t>
  </si>
  <si>
    <t>Industry Association Dues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</si>
  <si>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</si>
  <si>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</si>
  <si>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</si>
  <si>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</si>
  <si>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</si>
  <si>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</si>
  <si>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</si>
  <si>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Lease Amortization Expense</t>
  </si>
  <si>
    <t>A&amp;G Rents-IC</t>
  </si>
  <si>
    <t>Maint General Plant-Elec</t>
  </si>
  <si>
    <t>AGM</t>
  </si>
  <si>
    <t>Cust Infor &amp; Computer Control</t>
  </si>
  <si>
    <t>Revenues</t>
  </si>
  <si>
    <t>OperatingExpenses</t>
  </si>
  <si>
    <t>Purchased Power</t>
  </si>
  <si>
    <t>Other Power Supply</t>
  </si>
  <si>
    <t>Emission Allowances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</si>
  <si>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</si>
  <si>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</si>
  <si>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</si>
  <si>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</si>
  <si>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</si>
  <si>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</si>
  <si>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Regional Marketing</t>
  </si>
  <si>
    <t>Distribution</t>
  </si>
  <si>
    <t>A&amp;G</t>
  </si>
  <si>
    <t>Maintenance</t>
  </si>
  <si>
    <t>RMM</t>
  </si>
  <si>
    <t>Operation &amp; Maintenance Expense</t>
  </si>
  <si>
    <t>Total Operating Expense</t>
  </si>
  <si>
    <t>Depreciation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</si>
  <si>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</si>
  <si>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</si>
  <si>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</si>
  <si>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</si>
  <si>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</si>
  <si>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DUKE ENERGY KENTUCKY, INC.</t>
  </si>
  <si>
    <t>CASE NO. 2019-00271</t>
  </si>
  <si>
    <t>DATA: "X" BASE PERIOD   FORECASTED PERIOD</t>
  </si>
  <si>
    <t xml:space="preserve">TYPE OF FILING:  "X" ORIGINAL   UPDATED    REVISED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</si>
</sst>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0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2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Times New Roman"/>
      <family val="1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" fillId="0" borderId="0"/>
  </cellStyleXfs>
  <cellXfs count="36">
    <xf numFmtId="0" fontId="0" fillId="0" borderId="0" xfId="0"/>
    <xf numFmtId="0" fontId="2" fillId="0" borderId="0" xfId="1" applyNumberFormat="1" applyFont="1" applyFill="1" applyAlignment="1">
      <alignment horizontal="left"/>
    </xf>
    <xf numFmtId="0" fontId="2" fillId="0" borderId="0" xfId="1" applyNumberFormat="1" applyFont="1" applyFill="1" applyAlignment="1">
      <alignment horizontal="center"/>
    </xf>
    <xf numFmtId="0" fontId="2" fillId="0" borderId="0" xfId="1" applyFont="1" applyFill="1"/>
    <xf numFmtId="0" fontId="3" fillId="0" borderId="0" xfId="1" applyNumberFormat="1" applyFont="1" applyFill="1" applyAlignment="1">
      <alignment horizontal="left"/>
    </xf>
    <xf numFmtId="0" fontId="4" fillId="0" borderId="0" xfId="1" applyFont="1" applyFill="1"/>
    <xf numFmtId="37" fontId="2" fillId="0" borderId="0" xfId="1" applyNumberFormat="1" applyFont="1" applyFill="1"/>
    <xf numFmtId="0" fontId="5" fillId="0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Continuous"/>
    </xf>
    <xf numFmtId="0" fontId="6" fillId="3" borderId="0" xfId="1" applyFont="1" applyFill="1" applyAlignment="1">
      <alignment horizontal="centerContinuous"/>
    </xf>
    <xf numFmtId="0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17" fontId="5" fillId="0" borderId="2" xfId="1" applyNumberFormat="1" applyFont="1" applyFill="1" applyBorder="1" applyAlignment="1">
      <alignment horizontal="center"/>
    </xf>
    <xf numFmtId="0" fontId="7" fillId="0" borderId="0" xfId="1" applyNumberFormat="1" applyFont="1" applyAlignment="1" applyProtection="1">
      <alignment horizontal="center"/>
    </xf>
    <xf numFmtId="0" fontId="7" fillId="0" borderId="0" xfId="1" applyNumberFormat="1" applyFont="1" applyAlignment="1" applyProtection="1">
      <alignment horizontal="left"/>
    </xf>
    <xf numFmtId="0" fontId="2" fillId="0" borderId="0" xfId="1" applyNumberFormat="1" applyFont="1" applyAlignment="1" applyProtection="1">
      <alignment horizontal="center"/>
    </xf>
    <xf numFmtId="37" fontId="2" fillId="0" borderId="0" xfId="2" applyNumberFormat="1" applyFont="1" applyFill="1"/>
    <xf numFmtId="37" fontId="2" fillId="0" borderId="0" xfId="1" applyNumberFormat="1" applyFont="1"/>
    <xf numFmtId="37" fontId="0" fillId="0" borderId="0" xfId="0" applyNumberFormat="1"/>
    <xf numFmtId="0" fontId="7" fillId="0" borderId="0" xfId="1" applyNumberFormat="1" applyFont="1" applyFill="1" applyAlignment="1" applyProtection="1">
      <alignment horizontal="center"/>
    </xf>
    <xf numFmtId="0" fontId="7" fillId="0" borderId="0" xfId="1" applyNumberFormat="1" applyFont="1" applyFill="1" applyAlignment="1" applyProtection="1">
      <alignment horizontal="left"/>
    </xf>
    <xf numFmtId="0" fontId="2" fillId="0" borderId="0" xfId="1" applyNumberFormat="1" applyFont="1" applyFill="1" applyAlignment="1" applyProtection="1">
      <alignment horizontal="center"/>
    </xf>
    <xf numFmtId="0" fontId="0" fillId="0" borderId="0" xfId="0" applyFill="1"/>
    <xf numFmtId="164" fontId="2" fillId="0" borderId="0" xfId="1" applyNumberFormat="1" applyFont="1" applyFill="1" applyProtection="1"/>
    <xf numFmtId="0" fontId="2" fillId="0" borderId="0" xfId="1" applyFont="1"/>
    <xf numFmtId="37" fontId="2" fillId="0" borderId="0" xfId="1" applyNumberFormat="1" applyFont="1" applyFill="1" applyProtection="1"/>
    <xf numFmtId="1" fontId="2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center"/>
    </xf>
    <xf numFmtId="1" fontId="2" fillId="0" borderId="0" xfId="3" applyNumberFormat="1" applyFont="1" applyFill="1" applyAlignment="1" applyProtection="1">
      <alignment horizontal="center"/>
    </xf>
    <xf numFmtId="1" fontId="9" fillId="0" borderId="0" xfId="0" applyNumberFormat="1" applyFont="1" applyFill="1" applyAlignment="1" applyProtection="1">
      <alignment horizontal="left"/>
    </xf>
    <xf numFmtId="1" fontId="2" fillId="0" borderId="0" xfId="0" applyNumberFormat="1" applyFont="1" applyFill="1" applyAlignment="1" applyProtection="1">
      <alignment horizontal="left" indent="1"/>
    </xf>
    <xf numFmtId="1" fontId="2" fillId="0" borderId="0" xfId="0" applyNumberFormat="1" applyFont="1" applyFill="1" applyAlignment="1" applyProtection="1">
      <alignment horizontal="left" indent="2"/>
    </xf>
    <xf numFmtId="1" fontId="2" fillId="0" borderId="0" xfId="0" applyNumberFormat="1" applyFont="1" applyFill="1" applyAlignment="1" applyProtection="1"/>
    <xf numFmtId="37" fontId="2" fillId="0" borderId="0" xfId="1" quotePrefix="1" applyNumberFormat="1" applyFont="1" applyFill="1" applyProtection="1"/>
    <xf numFmtId="164" fontId="2" fillId="0" borderId="0" xfId="1" applyNumberFormat="1" applyFont="1" applyProtection="1"/>
    <xf numFmtId="39" fontId="2" fillId="0" borderId="0" xfId="1" applyNumberFormat="1" applyFont="1" applyProtection="1"/>
  </cellXfs>
  <cellStyles count="4">
    <cellStyle name="Normal" xfId="0" builtinId="0"/>
    <cellStyle name="Normal_ACCTTABLE" xfId="1"/>
    <cellStyle name="Normal_KPSC GAS SFRs" xfId="3"/>
    <cellStyle name="Normal_KPSC GAS SFRs-Forward Look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00271/SFR%20Model/Updated%20Base%20Period%20Filing/KPSC%20Electric%20SFRs-2019%20-%20Monthly%20Update%20(Jun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01a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2019-00271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/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3824491</v>
          </cell>
          <cell r="J2">
            <v>3671327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207948</v>
          </cell>
          <cell r="J5">
            <v>208921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115983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422000</v>
          </cell>
          <cell r="J7">
            <v>474807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1791033</v>
          </cell>
          <cell r="J8">
            <v>1843540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-477062</v>
          </cell>
          <cell r="J9">
            <v>289549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-123467</v>
          </cell>
          <cell r="J10">
            <v>-122580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7548</v>
          </cell>
          <cell r="J11">
            <v>7548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908083</v>
          </cell>
          <cell r="J14">
            <v>908083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77</v>
          </cell>
          <cell r="J15">
            <v>141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1057</v>
          </cell>
          <cell r="J16">
            <v>-568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77460</v>
          </cell>
          <cell r="J17">
            <v>73950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1442</v>
          </cell>
          <cell r="J19">
            <v>1442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13700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551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408851</v>
          </cell>
          <cell r="B22" t="str">
            <v>Sales &amp; Use Tax Exp</v>
          </cell>
          <cell r="C22">
            <v>0</v>
          </cell>
          <cell r="D22">
            <v>38</v>
          </cell>
          <cell r="E22">
            <v>-1893</v>
          </cell>
          <cell r="F22">
            <v>38</v>
          </cell>
          <cell r="G22">
            <v>0</v>
          </cell>
          <cell r="H22">
            <v>244</v>
          </cell>
          <cell r="I22">
            <v>-21</v>
          </cell>
          <cell r="J22">
            <v>22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408960</v>
          </cell>
          <cell r="B23" t="str">
            <v>Allocated Payroll Taxes</v>
          </cell>
          <cell r="C23">
            <v>294963</v>
          </cell>
          <cell r="D23">
            <v>97739</v>
          </cell>
          <cell r="E23">
            <v>84980</v>
          </cell>
          <cell r="F23">
            <v>47093</v>
          </cell>
          <cell r="G23">
            <v>81868</v>
          </cell>
          <cell r="H23">
            <v>75338</v>
          </cell>
          <cell r="I23">
            <v>32376</v>
          </cell>
          <cell r="J23">
            <v>71962</v>
          </cell>
          <cell r="K23">
            <v>192740</v>
          </cell>
          <cell r="L23">
            <v>161338</v>
          </cell>
          <cell r="M23">
            <v>158712</v>
          </cell>
          <cell r="N23">
            <v>158670</v>
          </cell>
        </row>
        <row r="24">
          <cell r="A24">
            <v>411861</v>
          </cell>
          <cell r="B24" t="str">
            <v>RECS COS</v>
          </cell>
          <cell r="C24">
            <v>-6169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426891</v>
          </cell>
          <cell r="B25" t="str">
            <v>IC Sale of AR Fees VIE</v>
          </cell>
          <cell r="C25">
            <v>68753</v>
          </cell>
          <cell r="D25">
            <v>80714</v>
          </cell>
          <cell r="E25">
            <v>86161</v>
          </cell>
          <cell r="F25">
            <v>75154</v>
          </cell>
          <cell r="G25">
            <v>79765</v>
          </cell>
          <cell r="H25">
            <v>81632</v>
          </cell>
          <cell r="I25">
            <v>81483</v>
          </cell>
          <cell r="J25">
            <v>70253</v>
          </cell>
          <cell r="K25">
            <v>32967</v>
          </cell>
          <cell r="L25">
            <v>29031</v>
          </cell>
          <cell r="M25">
            <v>28023</v>
          </cell>
          <cell r="N25">
            <v>29133</v>
          </cell>
        </row>
        <row r="26">
          <cell r="A26">
            <v>440000</v>
          </cell>
          <cell r="B26" t="str">
            <v>Residential</v>
          </cell>
          <cell r="C26">
            <v>12609557</v>
          </cell>
          <cell r="D26">
            <v>14245202</v>
          </cell>
          <cell r="E26">
            <v>13898083</v>
          </cell>
          <cell r="F26">
            <v>11471832</v>
          </cell>
          <cell r="G26">
            <v>9398011</v>
          </cell>
          <cell r="H26">
            <v>8627659</v>
          </cell>
          <cell r="I26">
            <v>11487026</v>
          </cell>
          <cell r="J26">
            <v>13524273</v>
          </cell>
          <cell r="K26">
            <v>12977446</v>
          </cell>
          <cell r="L26">
            <v>12071136</v>
          </cell>
          <cell r="M26">
            <v>9107159</v>
          </cell>
          <cell r="N26">
            <v>8791546</v>
          </cell>
        </row>
        <row r="27">
          <cell r="A27">
            <v>440990</v>
          </cell>
          <cell r="B27" t="str">
            <v>Residential Unbilled Rev</v>
          </cell>
          <cell r="C27">
            <v>298567</v>
          </cell>
          <cell r="D27">
            <v>-64742</v>
          </cell>
          <cell r="E27">
            <v>-1847821</v>
          </cell>
          <cell r="F27">
            <v>-580276</v>
          </cell>
          <cell r="G27">
            <v>-643502</v>
          </cell>
          <cell r="H27">
            <v>1602033</v>
          </cell>
          <cell r="I27">
            <v>515438</v>
          </cell>
          <cell r="J27">
            <v>532541</v>
          </cell>
          <cell r="K27">
            <v>-278944</v>
          </cell>
          <cell r="L27">
            <v>-1610894</v>
          </cell>
          <cell r="M27">
            <v>-745888</v>
          </cell>
          <cell r="N27">
            <v>1544912</v>
          </cell>
        </row>
        <row r="28">
          <cell r="A28">
            <v>442100</v>
          </cell>
          <cell r="B28" t="str">
            <v>General Service</v>
          </cell>
          <cell r="C28">
            <v>10390781</v>
          </cell>
          <cell r="D28">
            <v>10980544</v>
          </cell>
          <cell r="E28">
            <v>10692622</v>
          </cell>
          <cell r="F28">
            <v>9578093</v>
          </cell>
          <cell r="G28">
            <v>9641799</v>
          </cell>
          <cell r="H28">
            <v>9926642</v>
          </cell>
          <cell r="I28">
            <v>11841214</v>
          </cell>
          <cell r="J28">
            <v>11973020</v>
          </cell>
          <cell r="K28">
            <v>11072614</v>
          </cell>
          <cell r="L28">
            <v>11022144</v>
          </cell>
          <cell r="M28">
            <v>9805647</v>
          </cell>
          <cell r="N28">
            <v>9280669</v>
          </cell>
        </row>
        <row r="29">
          <cell r="A29">
            <v>442190</v>
          </cell>
          <cell r="B29" t="str">
            <v>General Service Unbilled Rev</v>
          </cell>
          <cell r="C29">
            <v>-346841</v>
          </cell>
          <cell r="D29">
            <v>-393472</v>
          </cell>
          <cell r="E29">
            <v>-562375</v>
          </cell>
          <cell r="F29">
            <v>196793</v>
          </cell>
          <cell r="G29">
            <v>-86477</v>
          </cell>
          <cell r="H29">
            <v>997660</v>
          </cell>
          <cell r="I29">
            <v>-23873</v>
          </cell>
          <cell r="J29">
            <v>84470</v>
          </cell>
          <cell r="K29">
            <v>296868</v>
          </cell>
          <cell r="L29">
            <v>-316134</v>
          </cell>
          <cell r="M29">
            <v>-164831</v>
          </cell>
          <cell r="N29">
            <v>168482</v>
          </cell>
        </row>
        <row r="30">
          <cell r="A30">
            <v>442200</v>
          </cell>
          <cell r="B30" t="str">
            <v>Industrial Service</v>
          </cell>
          <cell r="C30">
            <v>4892247</v>
          </cell>
          <cell r="D30">
            <v>5194449</v>
          </cell>
          <cell r="E30">
            <v>4985021</v>
          </cell>
          <cell r="F30">
            <v>4631943</v>
          </cell>
          <cell r="G30">
            <v>4835968</v>
          </cell>
          <cell r="H30">
            <v>4944534</v>
          </cell>
          <cell r="I30">
            <v>5802353</v>
          </cell>
          <cell r="J30">
            <v>5623861</v>
          </cell>
          <cell r="K30">
            <v>5245383</v>
          </cell>
          <cell r="L30">
            <v>5458542</v>
          </cell>
          <cell r="M30">
            <v>4832210</v>
          </cell>
          <cell r="N30">
            <v>4608846</v>
          </cell>
        </row>
        <row r="31">
          <cell r="A31">
            <v>442290</v>
          </cell>
          <cell r="B31" t="str">
            <v>Industrial Svc Unbilled Rev</v>
          </cell>
          <cell r="C31">
            <v>-92428</v>
          </cell>
          <cell r="D31">
            <v>-253110</v>
          </cell>
          <cell r="E31">
            <v>-279620</v>
          </cell>
          <cell r="F31">
            <v>188835</v>
          </cell>
          <cell r="G31">
            <v>-45338</v>
          </cell>
          <cell r="H31">
            <v>439047</v>
          </cell>
          <cell r="I31">
            <v>-154799</v>
          </cell>
          <cell r="J31">
            <v>-10455</v>
          </cell>
          <cell r="K31">
            <v>274053</v>
          </cell>
          <cell r="L31">
            <v>-203372</v>
          </cell>
          <cell r="M31">
            <v>-74381</v>
          </cell>
          <cell r="N31">
            <v>91332</v>
          </cell>
        </row>
        <row r="32">
          <cell r="A32">
            <v>444000</v>
          </cell>
          <cell r="B32" t="str">
            <v>Public St &amp; Highway Lighting</v>
          </cell>
          <cell r="C32">
            <v>144479</v>
          </cell>
          <cell r="D32">
            <v>150252</v>
          </cell>
          <cell r="E32">
            <v>147026</v>
          </cell>
          <cell r="F32">
            <v>138927</v>
          </cell>
          <cell r="G32">
            <v>141545</v>
          </cell>
          <cell r="H32">
            <v>56938</v>
          </cell>
          <cell r="I32">
            <v>175927</v>
          </cell>
          <cell r="J32">
            <v>133854</v>
          </cell>
          <cell r="K32">
            <v>147534</v>
          </cell>
          <cell r="L32">
            <v>148234</v>
          </cell>
          <cell r="M32">
            <v>147000</v>
          </cell>
          <cell r="N32">
            <v>152850</v>
          </cell>
        </row>
        <row r="33">
          <cell r="A33">
            <v>445000</v>
          </cell>
          <cell r="B33" t="str">
            <v>Other Sales to Public Auth</v>
          </cell>
          <cell r="C33">
            <v>1896831</v>
          </cell>
          <cell r="D33">
            <v>1965633</v>
          </cell>
          <cell r="E33">
            <v>1919777</v>
          </cell>
          <cell r="F33">
            <v>1754034</v>
          </cell>
          <cell r="G33">
            <v>1762058</v>
          </cell>
          <cell r="H33">
            <v>1802615</v>
          </cell>
          <cell r="I33">
            <v>2125949</v>
          </cell>
          <cell r="J33">
            <v>1996087</v>
          </cell>
          <cell r="K33">
            <v>1928955</v>
          </cell>
          <cell r="L33">
            <v>2035841</v>
          </cell>
          <cell r="M33">
            <v>1950359</v>
          </cell>
          <cell r="N33">
            <v>1871954</v>
          </cell>
        </row>
        <row r="34">
          <cell r="A34">
            <v>445090</v>
          </cell>
          <cell r="B34" t="str">
            <v>OPA Unbilled</v>
          </cell>
          <cell r="C34">
            <v>-101209</v>
          </cell>
          <cell r="D34">
            <v>-89454</v>
          </cell>
          <cell r="E34">
            <v>-144372</v>
          </cell>
          <cell r="F34">
            <v>63847</v>
          </cell>
          <cell r="G34">
            <v>-12782</v>
          </cell>
          <cell r="H34">
            <v>221475</v>
          </cell>
          <cell r="I34">
            <v>-101205</v>
          </cell>
          <cell r="J34">
            <v>13740</v>
          </cell>
          <cell r="K34">
            <v>98687</v>
          </cell>
          <cell r="L34">
            <v>-4785</v>
          </cell>
          <cell r="M34">
            <v>-517</v>
          </cell>
          <cell r="N34">
            <v>-35531</v>
          </cell>
        </row>
        <row r="35">
          <cell r="A35">
            <v>447150</v>
          </cell>
          <cell r="B35" t="str">
            <v>Sales For Resale - Outside</v>
          </cell>
          <cell r="C35">
            <v>3995930</v>
          </cell>
          <cell r="D35">
            <v>849952</v>
          </cell>
          <cell r="E35">
            <v>198510</v>
          </cell>
          <cell r="F35">
            <v>2227591</v>
          </cell>
          <cell r="G35">
            <v>-172828</v>
          </cell>
          <cell r="H35">
            <v>757416</v>
          </cell>
          <cell r="I35">
            <v>1668798</v>
          </cell>
          <cell r="J35">
            <v>1331416</v>
          </cell>
          <cell r="K35">
            <v>127774</v>
          </cell>
          <cell r="L35">
            <v>364214</v>
          </cell>
          <cell r="M35">
            <v>944542</v>
          </cell>
          <cell r="N35">
            <v>612610</v>
          </cell>
        </row>
        <row r="36">
          <cell r="A36">
            <v>448000</v>
          </cell>
          <cell r="B36" t="str">
            <v>Interdepartmental Sales-Elec</v>
          </cell>
          <cell r="C36">
            <v>3121</v>
          </cell>
          <cell r="D36">
            <v>3717</v>
          </cell>
          <cell r="E36">
            <v>7775</v>
          </cell>
          <cell r="F36">
            <v>19847</v>
          </cell>
          <cell r="G36">
            <v>5598</v>
          </cell>
          <cell r="H36">
            <v>6760</v>
          </cell>
          <cell r="I36">
            <v>3387</v>
          </cell>
          <cell r="J36">
            <v>4425</v>
          </cell>
          <cell r="K36">
            <v>4596</v>
          </cell>
          <cell r="L36">
            <v>2127</v>
          </cell>
          <cell r="M36">
            <v>1961</v>
          </cell>
          <cell r="N36">
            <v>4289</v>
          </cell>
        </row>
        <row r="37">
          <cell r="A37">
            <v>449100</v>
          </cell>
          <cell r="B37" t="str">
            <v>Provisions For Rate Refunds</v>
          </cell>
          <cell r="C37">
            <v>-321821</v>
          </cell>
          <cell r="D37">
            <v>111711</v>
          </cell>
          <cell r="E37">
            <v>306914</v>
          </cell>
          <cell r="F37">
            <v>365977</v>
          </cell>
          <cell r="G37">
            <v>429883</v>
          </cell>
          <cell r="H37">
            <v>963925</v>
          </cell>
          <cell r="I37">
            <v>457183</v>
          </cell>
          <cell r="J37">
            <v>-1034602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449111</v>
          </cell>
          <cell r="B38" t="str">
            <v>Tax reform - Retail</v>
          </cell>
          <cell r="C38">
            <v>9230</v>
          </cell>
          <cell r="D38">
            <v>9230</v>
          </cell>
          <cell r="E38">
            <v>9230</v>
          </cell>
          <cell r="F38">
            <v>9230</v>
          </cell>
          <cell r="G38">
            <v>9230</v>
          </cell>
          <cell r="H38">
            <v>9230</v>
          </cell>
          <cell r="I38">
            <v>9230</v>
          </cell>
          <cell r="J38">
            <v>9230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450100</v>
          </cell>
          <cell r="B39" t="str">
            <v>Late Pmt and Forf Disc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451100</v>
          </cell>
          <cell r="B40" t="str">
            <v>Misc Service Revenue</v>
          </cell>
          <cell r="C40">
            <v>4895</v>
          </cell>
          <cell r="D40">
            <v>19503</v>
          </cell>
          <cell r="E40">
            <v>21393</v>
          </cell>
          <cell r="F40">
            <v>17159</v>
          </cell>
          <cell r="G40">
            <v>20450</v>
          </cell>
          <cell r="H40">
            <v>21492</v>
          </cell>
          <cell r="I40">
            <v>26352</v>
          </cell>
          <cell r="J40">
            <v>20459</v>
          </cell>
          <cell r="K40">
            <v>24792</v>
          </cell>
          <cell r="L40">
            <v>24792</v>
          </cell>
          <cell r="M40">
            <v>24792</v>
          </cell>
          <cell r="N40">
            <v>24792</v>
          </cell>
        </row>
        <row r="41">
          <cell r="A41">
            <v>454004</v>
          </cell>
          <cell r="B41" t="str">
            <v>Rent - Joint Use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454200</v>
          </cell>
          <cell r="B42" t="str">
            <v>Pole &amp; Line Attachments</v>
          </cell>
          <cell r="C42">
            <v>0</v>
          </cell>
          <cell r="D42">
            <v>44396</v>
          </cell>
          <cell r="E42">
            <v>162319</v>
          </cell>
          <cell r="F42">
            <v>0</v>
          </cell>
          <cell r="G42">
            <v>0</v>
          </cell>
          <cell r="H42">
            <v>159767</v>
          </cell>
          <cell r="I42">
            <v>99367</v>
          </cell>
          <cell r="J42">
            <v>0</v>
          </cell>
          <cell r="K42">
            <v>17700</v>
          </cell>
          <cell r="L42">
            <v>17700</v>
          </cell>
          <cell r="M42">
            <v>17700</v>
          </cell>
          <cell r="N42">
            <v>17700</v>
          </cell>
        </row>
        <row r="43">
          <cell r="A43">
            <v>454210</v>
          </cell>
          <cell r="B43" t="str">
            <v>Foreign Pole Revenue</v>
          </cell>
          <cell r="C43"/>
          <cell r="D43"/>
          <cell r="E43"/>
          <cell r="F43"/>
          <cell r="G43"/>
          <cell r="H43"/>
          <cell r="I43">
            <v>250671</v>
          </cell>
          <cell r="J43">
            <v>0</v>
          </cell>
          <cell r="K43"/>
          <cell r="L43"/>
          <cell r="M43"/>
          <cell r="N43"/>
        </row>
        <row r="44">
          <cell r="A44">
            <v>454300</v>
          </cell>
          <cell r="B44" t="str">
            <v>Tower Lease Revenues</v>
          </cell>
          <cell r="C44">
            <v>250</v>
          </cell>
          <cell r="D44">
            <v>250</v>
          </cell>
          <cell r="E44">
            <v>250</v>
          </cell>
          <cell r="F44">
            <v>250</v>
          </cell>
          <cell r="G44">
            <v>250</v>
          </cell>
          <cell r="H44">
            <v>250</v>
          </cell>
          <cell r="I44">
            <v>250</v>
          </cell>
          <cell r="J44">
            <v>250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454400</v>
          </cell>
          <cell r="B45" t="str">
            <v>Other Electric Rents</v>
          </cell>
          <cell r="C45">
            <v>79471</v>
          </cell>
          <cell r="D45">
            <v>76972</v>
          </cell>
          <cell r="E45">
            <v>76963</v>
          </cell>
          <cell r="F45">
            <v>80674</v>
          </cell>
          <cell r="G45">
            <v>80674</v>
          </cell>
          <cell r="H45">
            <v>80665</v>
          </cell>
          <cell r="I45">
            <v>87459</v>
          </cell>
          <cell r="J45">
            <v>80599</v>
          </cell>
          <cell r="K45">
            <v>88167</v>
          </cell>
          <cell r="L45">
            <v>88167</v>
          </cell>
          <cell r="M45">
            <v>88167</v>
          </cell>
          <cell r="N45">
            <v>88167</v>
          </cell>
        </row>
        <row r="46">
          <cell r="A46">
            <v>454601</v>
          </cell>
          <cell r="B46" t="str">
            <v>Other Miscellaneous Revenue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456025</v>
          </cell>
          <cell r="B47" t="str">
            <v>RSG Rev - MISO Make Whole</v>
          </cell>
          <cell r="C47">
            <v>29566</v>
          </cell>
          <cell r="D47">
            <v>9950</v>
          </cell>
          <cell r="E47">
            <v>103459</v>
          </cell>
          <cell r="F47">
            <v>23071</v>
          </cell>
          <cell r="G47">
            <v>56948</v>
          </cell>
          <cell r="H47">
            <v>0</v>
          </cell>
          <cell r="I47">
            <v>-528</v>
          </cell>
          <cell r="J47">
            <v>328981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456040</v>
          </cell>
          <cell r="B48" t="str">
            <v>Sales Use Tax Coll Fee</v>
          </cell>
          <cell r="C48">
            <v>50</v>
          </cell>
          <cell r="D48">
            <v>50</v>
          </cell>
          <cell r="E48">
            <v>50</v>
          </cell>
          <cell r="F48">
            <v>50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456075</v>
          </cell>
          <cell r="B49" t="str">
            <v>Data Processing Service</v>
          </cell>
          <cell r="C49">
            <v>80</v>
          </cell>
          <cell r="D49">
            <v>80</v>
          </cell>
          <cell r="E49">
            <v>80</v>
          </cell>
          <cell r="F49">
            <v>80</v>
          </cell>
          <cell r="G49">
            <v>80</v>
          </cell>
          <cell r="H49">
            <v>80</v>
          </cell>
          <cell r="I49">
            <v>80</v>
          </cell>
          <cell r="J49">
            <v>80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456110</v>
          </cell>
          <cell r="B50" t="str">
            <v>Transmission Charge PTP</v>
          </cell>
          <cell r="C50">
            <v>5751</v>
          </cell>
          <cell r="D50">
            <v>5618</v>
          </cell>
          <cell r="E50">
            <v>9027</v>
          </cell>
          <cell r="F50">
            <v>1851</v>
          </cell>
          <cell r="G50">
            <v>2932</v>
          </cell>
          <cell r="H50">
            <v>3541</v>
          </cell>
          <cell r="I50">
            <v>3527</v>
          </cell>
          <cell r="J50">
            <v>5970</v>
          </cell>
          <cell r="K50">
            <v>12083</v>
          </cell>
          <cell r="L50">
            <v>12083</v>
          </cell>
          <cell r="M50">
            <v>12083</v>
          </cell>
          <cell r="N50">
            <v>12083</v>
          </cell>
        </row>
        <row r="51">
          <cell r="A51">
            <v>456111</v>
          </cell>
          <cell r="B51" t="str">
            <v>Other Transmission Revenues</v>
          </cell>
          <cell r="C51">
            <v>381360</v>
          </cell>
          <cell r="D51">
            <v>796494</v>
          </cell>
          <cell r="E51">
            <v>154996</v>
          </cell>
          <cell r="F51">
            <v>7296</v>
          </cell>
          <cell r="G51">
            <v>68941</v>
          </cell>
          <cell r="H51">
            <v>52282</v>
          </cell>
          <cell r="I51">
            <v>40534</v>
          </cell>
          <cell r="J51">
            <v>1137736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456970</v>
          </cell>
          <cell r="B52" t="str">
            <v>Wheel Transmission Rev - ED</v>
          </cell>
          <cell r="C52">
            <v>5030</v>
          </cell>
          <cell r="D52">
            <v>5301</v>
          </cell>
          <cell r="E52">
            <v>6692</v>
          </cell>
          <cell r="F52">
            <v>5511</v>
          </cell>
          <cell r="G52">
            <v>5712</v>
          </cell>
          <cell r="H52">
            <v>4343</v>
          </cell>
          <cell r="I52">
            <v>3944</v>
          </cell>
          <cell r="J52">
            <v>4137</v>
          </cell>
          <cell r="K52">
            <v>2042</v>
          </cell>
          <cell r="L52">
            <v>2042</v>
          </cell>
          <cell r="M52">
            <v>2042</v>
          </cell>
          <cell r="N52">
            <v>2042</v>
          </cell>
        </row>
        <row r="53">
          <cell r="A53">
            <v>457105</v>
          </cell>
          <cell r="B53" t="str">
            <v>Scheduling &amp; Dispatch Revenues</v>
          </cell>
          <cell r="C53">
            <v>13456</v>
          </cell>
          <cell r="D53">
            <v>17568</v>
          </cell>
          <cell r="E53">
            <v>18262</v>
          </cell>
          <cell r="F53">
            <v>12745</v>
          </cell>
          <cell r="G53">
            <v>15229</v>
          </cell>
          <cell r="H53">
            <v>10972</v>
          </cell>
          <cell r="I53">
            <v>15121</v>
          </cell>
          <cell r="J53">
            <v>14162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457204</v>
          </cell>
          <cell r="B54" t="str">
            <v>PJM Reactive Rev</v>
          </cell>
          <cell r="C54">
            <v>136304</v>
          </cell>
          <cell r="D54">
            <v>157006</v>
          </cell>
          <cell r="E54">
            <v>412</v>
          </cell>
          <cell r="F54">
            <v>313607</v>
          </cell>
          <cell r="G54">
            <v>156960</v>
          </cell>
          <cell r="H54">
            <v>155995</v>
          </cell>
          <cell r="I54">
            <v>156769</v>
          </cell>
          <cell r="J54">
            <v>156769</v>
          </cell>
          <cell r="K54">
            <v>156750</v>
          </cell>
          <cell r="L54">
            <v>156750</v>
          </cell>
          <cell r="M54">
            <v>156750</v>
          </cell>
          <cell r="N54">
            <v>156750</v>
          </cell>
        </row>
        <row r="55">
          <cell r="A55">
            <v>500000</v>
          </cell>
          <cell r="B55" t="str">
            <v>Suprvsn and Engrg - Steam Oper</v>
          </cell>
          <cell r="C55">
            <v>231442</v>
          </cell>
          <cell r="D55">
            <v>192805</v>
          </cell>
          <cell r="E55">
            <v>197118</v>
          </cell>
          <cell r="F55">
            <v>236528</v>
          </cell>
          <cell r="G55">
            <v>373399</v>
          </cell>
          <cell r="H55">
            <v>209476</v>
          </cell>
          <cell r="I55">
            <v>-74405</v>
          </cell>
          <cell r="J55">
            <v>186099</v>
          </cell>
          <cell r="K55">
            <v>202329</v>
          </cell>
          <cell r="L55">
            <v>204683</v>
          </cell>
          <cell r="M55">
            <v>205900</v>
          </cell>
          <cell r="N55">
            <v>205791</v>
          </cell>
        </row>
        <row r="56">
          <cell r="A56">
            <v>501110</v>
          </cell>
          <cell r="B56" t="str">
            <v>Coal Consumed-Fossil Steam</v>
          </cell>
          <cell r="C56">
            <v>8119386</v>
          </cell>
          <cell r="D56">
            <v>7804600</v>
          </cell>
          <cell r="E56">
            <v>6375407</v>
          </cell>
          <cell r="F56">
            <v>7716651</v>
          </cell>
          <cell r="G56">
            <v>0</v>
          </cell>
          <cell r="H56">
            <v>6127617</v>
          </cell>
          <cell r="I56">
            <v>6886576</v>
          </cell>
          <cell r="J56">
            <v>7792477</v>
          </cell>
          <cell r="K56">
            <v>7246055</v>
          </cell>
          <cell r="L56">
            <v>6407398</v>
          </cell>
          <cell r="M56">
            <v>6227229</v>
          </cell>
          <cell r="N56">
            <v>5869926</v>
          </cell>
        </row>
        <row r="57">
          <cell r="A57">
            <v>501150</v>
          </cell>
          <cell r="B57" t="str">
            <v>Coal &amp; Other Fuel Handling</v>
          </cell>
          <cell r="C57">
            <v>108320</v>
          </cell>
          <cell r="D57">
            <v>176788</v>
          </cell>
          <cell r="E57">
            <v>166479</v>
          </cell>
          <cell r="F57">
            <v>107949</v>
          </cell>
          <cell r="G57">
            <v>88598</v>
          </cell>
          <cell r="H57">
            <v>84243</v>
          </cell>
          <cell r="I57">
            <v>91110</v>
          </cell>
          <cell r="J57">
            <v>60351</v>
          </cell>
          <cell r="K57">
            <v>153081</v>
          </cell>
          <cell r="L57">
            <v>136918</v>
          </cell>
          <cell r="M57">
            <v>136797</v>
          </cell>
          <cell r="N57">
            <v>136847</v>
          </cell>
        </row>
        <row r="58">
          <cell r="A58">
            <v>501180</v>
          </cell>
          <cell r="B58" t="str">
            <v>Sale Of Fly Ash-Revenues</v>
          </cell>
          <cell r="C58">
            <v>567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656</v>
          </cell>
          <cell r="L58">
            <v>656</v>
          </cell>
          <cell r="M58">
            <v>656</v>
          </cell>
          <cell r="N58">
            <v>656</v>
          </cell>
        </row>
        <row r="59">
          <cell r="A59">
            <v>501190</v>
          </cell>
          <cell r="B59" t="str">
            <v>Sale Of Fly Ash-Expenses</v>
          </cell>
          <cell r="C59">
            <v>-146893</v>
          </cell>
          <cell r="D59">
            <v>198560</v>
          </cell>
          <cell r="E59">
            <v>10804</v>
          </cell>
          <cell r="F59">
            <v>34693</v>
          </cell>
          <cell r="G59">
            <v>-130386</v>
          </cell>
          <cell r="H59">
            <v>201162</v>
          </cell>
          <cell r="I59">
            <v>-8213</v>
          </cell>
          <cell r="J59">
            <v>-105895</v>
          </cell>
          <cell r="K59">
            <v>840</v>
          </cell>
          <cell r="L59">
            <v>840</v>
          </cell>
          <cell r="M59">
            <v>840</v>
          </cell>
          <cell r="N59">
            <v>840</v>
          </cell>
        </row>
        <row r="60">
          <cell r="A60">
            <v>501310</v>
          </cell>
          <cell r="B60" t="str">
            <v>Oil Consumed-Fossil Steam</v>
          </cell>
          <cell r="C60">
            <v>145062</v>
          </cell>
          <cell r="D60">
            <v>88988</v>
          </cell>
          <cell r="E60">
            <v>194311</v>
          </cell>
          <cell r="F60">
            <v>82736</v>
          </cell>
          <cell r="G60">
            <v>0</v>
          </cell>
          <cell r="H60">
            <v>247645</v>
          </cell>
          <cell r="I60">
            <v>172636</v>
          </cell>
          <cell r="J60">
            <v>89511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501996</v>
          </cell>
          <cell r="B61" t="str">
            <v>Fuel Expense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95139</v>
          </cell>
          <cell r="L61">
            <v>248909</v>
          </cell>
          <cell r="M61">
            <v>699440</v>
          </cell>
          <cell r="N61">
            <v>392367</v>
          </cell>
        </row>
        <row r="62">
          <cell r="A62">
            <v>502020</v>
          </cell>
          <cell r="B62" t="str">
            <v>Ammonia - Qualifying</v>
          </cell>
          <cell r="C62">
            <v>84947</v>
          </cell>
          <cell r="D62">
            <v>88239</v>
          </cell>
          <cell r="E62">
            <v>58042</v>
          </cell>
          <cell r="F62">
            <v>58407</v>
          </cell>
          <cell r="G62">
            <v>0</v>
          </cell>
          <cell r="H62">
            <v>47933</v>
          </cell>
          <cell r="I62">
            <v>44952</v>
          </cell>
          <cell r="J62">
            <v>49392</v>
          </cell>
          <cell r="K62">
            <v>63125</v>
          </cell>
          <cell r="L62">
            <v>56606</v>
          </cell>
          <cell r="M62">
            <v>58921</v>
          </cell>
          <cell r="N62">
            <v>53712</v>
          </cell>
        </row>
        <row r="63">
          <cell r="A63">
            <v>502040</v>
          </cell>
          <cell r="B63" t="str">
            <v>COST OF LIME</v>
          </cell>
          <cell r="C63">
            <v>1268593</v>
          </cell>
          <cell r="D63">
            <v>969270</v>
          </cell>
          <cell r="E63">
            <v>1225217</v>
          </cell>
          <cell r="F63">
            <v>1109724</v>
          </cell>
          <cell r="G63">
            <v>164142</v>
          </cell>
          <cell r="H63">
            <v>873026</v>
          </cell>
          <cell r="I63">
            <v>1259557</v>
          </cell>
          <cell r="J63">
            <v>1360863</v>
          </cell>
          <cell r="K63">
            <v>972489</v>
          </cell>
          <cell r="L63">
            <v>872063</v>
          </cell>
          <cell r="M63">
            <v>907730</v>
          </cell>
          <cell r="N63">
            <v>827477</v>
          </cell>
        </row>
        <row r="64">
          <cell r="A64">
            <v>502100</v>
          </cell>
          <cell r="B64" t="str">
            <v>Fossil Steam Exp-Other</v>
          </cell>
          <cell r="C64">
            <v>119471</v>
          </cell>
          <cell r="D64">
            <v>280286</v>
          </cell>
          <cell r="E64">
            <v>-218352</v>
          </cell>
          <cell r="F64">
            <v>115643</v>
          </cell>
          <cell r="G64">
            <v>114942</v>
          </cell>
          <cell r="H64">
            <v>89872</v>
          </cell>
          <cell r="I64">
            <v>33533</v>
          </cell>
          <cell r="J64">
            <v>97135</v>
          </cell>
          <cell r="K64">
            <v>456623</v>
          </cell>
          <cell r="L64">
            <v>356176</v>
          </cell>
          <cell r="M64">
            <v>357897</v>
          </cell>
          <cell r="N64">
            <v>356355</v>
          </cell>
        </row>
        <row r="65">
          <cell r="A65">
            <v>502410</v>
          </cell>
          <cell r="B65" t="str">
            <v>Steam Oper-Bottom Ash/Fly Ash</v>
          </cell>
          <cell r="C65">
            <v>0</v>
          </cell>
          <cell r="D65">
            <v>0</v>
          </cell>
          <cell r="E65">
            <v>0</v>
          </cell>
          <cell r="F65">
            <v>2708</v>
          </cell>
          <cell r="G65">
            <v>4999</v>
          </cell>
          <cell r="H65">
            <v>65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505000</v>
          </cell>
          <cell r="B66" t="str">
            <v>Electric Expenses-Steam Oper</v>
          </cell>
          <cell r="C66">
            <v>15981</v>
          </cell>
          <cell r="D66">
            <v>-8648</v>
          </cell>
          <cell r="E66">
            <v>3263</v>
          </cell>
          <cell r="F66">
            <v>521</v>
          </cell>
          <cell r="G66">
            <v>1434</v>
          </cell>
          <cell r="H66">
            <v>4918</v>
          </cell>
          <cell r="I66">
            <v>1493</v>
          </cell>
          <cell r="J66">
            <v>1892</v>
          </cell>
          <cell r="K66">
            <v>62548</v>
          </cell>
          <cell r="L66">
            <v>45484</v>
          </cell>
          <cell r="M66">
            <v>45355</v>
          </cell>
          <cell r="N66">
            <v>45409</v>
          </cell>
        </row>
        <row r="67">
          <cell r="A67">
            <v>506000</v>
          </cell>
          <cell r="B67" t="str">
            <v>Misc Fossil Power Expenses</v>
          </cell>
          <cell r="C67">
            <v>1112960</v>
          </cell>
          <cell r="D67">
            <v>42327</v>
          </cell>
          <cell r="E67">
            <v>111197</v>
          </cell>
          <cell r="F67">
            <v>134292</v>
          </cell>
          <cell r="G67">
            <v>157520</v>
          </cell>
          <cell r="H67">
            <v>127094</v>
          </cell>
          <cell r="I67">
            <v>-9998</v>
          </cell>
          <cell r="J67">
            <v>110437</v>
          </cell>
          <cell r="K67">
            <v>111536</v>
          </cell>
          <cell r="L67">
            <v>115537</v>
          </cell>
          <cell r="M67">
            <v>140193</v>
          </cell>
          <cell r="N67">
            <v>105346</v>
          </cell>
        </row>
        <row r="68">
          <cell r="A68">
            <v>507000</v>
          </cell>
          <cell r="B68" t="str">
            <v>Steam Power Gen-Op Rents</v>
          </cell>
          <cell r="C68">
            <v>26</v>
          </cell>
          <cell r="D68">
            <v>0</v>
          </cell>
          <cell r="E68">
            <v>13</v>
          </cell>
          <cell r="F68">
            <v>72</v>
          </cell>
          <cell r="G68">
            <v>158</v>
          </cell>
          <cell r="H68">
            <v>0</v>
          </cell>
          <cell r="I68">
            <v>247</v>
          </cell>
          <cell r="J68">
            <v>51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509030</v>
          </cell>
          <cell r="B69" t="str">
            <v>SO2 Emission Expense</v>
          </cell>
          <cell r="C69">
            <v>37</v>
          </cell>
          <cell r="D69">
            <v>44</v>
          </cell>
          <cell r="E69">
            <v>39</v>
          </cell>
          <cell r="F69">
            <v>0</v>
          </cell>
          <cell r="G69">
            <v>31</v>
          </cell>
          <cell r="H69">
            <v>29</v>
          </cell>
          <cell r="I69">
            <v>32</v>
          </cell>
          <cell r="J69">
            <v>26</v>
          </cell>
          <cell r="K69">
            <v>95</v>
          </cell>
          <cell r="L69">
            <v>83</v>
          </cell>
          <cell r="M69">
            <v>81</v>
          </cell>
          <cell r="N69">
            <v>76</v>
          </cell>
        </row>
        <row r="70">
          <cell r="A70">
            <v>509210</v>
          </cell>
          <cell r="B70" t="str">
            <v>Seasonal NOx Emission Expense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387</v>
          </cell>
          <cell r="J70">
            <v>333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509212</v>
          </cell>
          <cell r="B71" t="str">
            <v>Annual NOx Emission Expense</v>
          </cell>
          <cell r="C71">
            <v>148</v>
          </cell>
          <cell r="D71">
            <v>208</v>
          </cell>
          <cell r="E71">
            <v>114</v>
          </cell>
          <cell r="F71">
            <v>0</v>
          </cell>
          <cell r="G71">
            <v>74</v>
          </cell>
          <cell r="H71">
            <v>86</v>
          </cell>
          <cell r="I71">
            <v>121</v>
          </cell>
          <cell r="J71">
            <v>103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510000</v>
          </cell>
          <cell r="B72" t="str">
            <v>Suprvsn and Engrng-Steam Maint</v>
          </cell>
          <cell r="C72">
            <v>195309</v>
          </cell>
          <cell r="D72">
            <v>228919</v>
          </cell>
          <cell r="E72">
            <v>214581</v>
          </cell>
          <cell r="F72">
            <v>198019</v>
          </cell>
          <cell r="G72">
            <v>78031</v>
          </cell>
          <cell r="H72">
            <v>145616</v>
          </cell>
          <cell r="I72">
            <v>172843</v>
          </cell>
          <cell r="J72">
            <v>190402</v>
          </cell>
          <cell r="K72">
            <v>270173</v>
          </cell>
          <cell r="L72">
            <v>279812</v>
          </cell>
          <cell r="M72">
            <v>279809</v>
          </cell>
          <cell r="N72">
            <v>280037</v>
          </cell>
        </row>
        <row r="73">
          <cell r="A73">
            <v>510100</v>
          </cell>
          <cell r="B73" t="str">
            <v>Suprvsn &amp; Engrng-Steam Maint R</v>
          </cell>
          <cell r="C73">
            <v>7936</v>
          </cell>
          <cell r="D73">
            <v>4470</v>
          </cell>
          <cell r="E73">
            <v>5344</v>
          </cell>
          <cell r="F73">
            <v>3691</v>
          </cell>
          <cell r="G73">
            <v>2977</v>
          </cell>
          <cell r="H73">
            <v>3011</v>
          </cell>
          <cell r="I73">
            <v>4617</v>
          </cell>
          <cell r="J73">
            <v>5084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511000</v>
          </cell>
          <cell r="B74" t="str">
            <v>Maint Of Structures-Steam</v>
          </cell>
          <cell r="C74">
            <v>739230</v>
          </cell>
          <cell r="D74">
            <v>670253</v>
          </cell>
          <cell r="E74">
            <v>733617</v>
          </cell>
          <cell r="F74">
            <v>814915</v>
          </cell>
          <cell r="G74">
            <v>668392</v>
          </cell>
          <cell r="H74">
            <v>190556</v>
          </cell>
          <cell r="I74">
            <v>633947</v>
          </cell>
          <cell r="J74">
            <v>497746</v>
          </cell>
          <cell r="K74">
            <v>654250</v>
          </cell>
          <cell r="L74">
            <v>642767</v>
          </cell>
          <cell r="M74">
            <v>642989</v>
          </cell>
          <cell r="N74">
            <v>641057</v>
          </cell>
        </row>
        <row r="75">
          <cell r="A75">
            <v>512100</v>
          </cell>
          <cell r="B75" t="str">
            <v>Maint Of Boiler Plant-Other</v>
          </cell>
          <cell r="C75">
            <v>492827</v>
          </cell>
          <cell r="D75">
            <v>784591</v>
          </cell>
          <cell r="E75">
            <v>527809</v>
          </cell>
          <cell r="F75">
            <v>797381</v>
          </cell>
          <cell r="G75">
            <v>1814373</v>
          </cell>
          <cell r="H75">
            <v>2469804</v>
          </cell>
          <cell r="I75">
            <v>706275</v>
          </cell>
          <cell r="J75">
            <v>743001</v>
          </cell>
          <cell r="K75">
            <v>590869</v>
          </cell>
          <cell r="L75">
            <v>498852</v>
          </cell>
          <cell r="M75">
            <v>498629</v>
          </cell>
          <cell r="N75">
            <v>561223</v>
          </cell>
        </row>
        <row r="76">
          <cell r="A76">
            <v>513100</v>
          </cell>
          <cell r="B76" t="str">
            <v>Maint Of Electric Plant-Other</v>
          </cell>
          <cell r="C76">
            <v>241977</v>
          </cell>
          <cell r="D76">
            <v>-56517</v>
          </cell>
          <cell r="E76">
            <v>-20644</v>
          </cell>
          <cell r="F76">
            <v>-33023</v>
          </cell>
          <cell r="G76">
            <v>298646</v>
          </cell>
          <cell r="H76">
            <v>472839</v>
          </cell>
          <cell r="I76">
            <v>99903</v>
          </cell>
          <cell r="J76">
            <v>110187</v>
          </cell>
          <cell r="K76">
            <v>95980</v>
          </cell>
          <cell r="L76">
            <v>144413</v>
          </cell>
          <cell r="M76">
            <v>150980</v>
          </cell>
          <cell r="N76">
            <v>95980</v>
          </cell>
        </row>
        <row r="77">
          <cell r="A77">
            <v>514000</v>
          </cell>
          <cell r="B77" t="str">
            <v>Maintenance - Misc Steam Plant</v>
          </cell>
          <cell r="C77">
            <v>794260</v>
          </cell>
          <cell r="D77">
            <v>446508</v>
          </cell>
          <cell r="E77">
            <v>292528</v>
          </cell>
          <cell r="F77">
            <v>353839</v>
          </cell>
          <cell r="G77">
            <v>1433864</v>
          </cell>
          <cell r="H77">
            <v>-866309</v>
          </cell>
          <cell r="I77">
            <v>254494</v>
          </cell>
          <cell r="J77">
            <v>272143</v>
          </cell>
          <cell r="K77">
            <v>52645</v>
          </cell>
          <cell r="L77">
            <v>41001</v>
          </cell>
          <cell r="M77">
            <v>41584</v>
          </cell>
          <cell r="N77">
            <v>52377</v>
          </cell>
        </row>
        <row r="78">
          <cell r="A78">
            <v>514300</v>
          </cell>
          <cell r="B78" t="str">
            <v>Maintenance - Misc Steam Plant</v>
          </cell>
          <cell r="C78">
            <v>29</v>
          </cell>
          <cell r="D78">
            <v>46</v>
          </cell>
          <cell r="E78">
            <v>31</v>
          </cell>
          <cell r="F78">
            <v>29</v>
          </cell>
          <cell r="G78">
            <v>29</v>
          </cell>
          <cell r="H78">
            <v>42</v>
          </cell>
          <cell r="I78">
            <v>27</v>
          </cell>
          <cell r="J78">
            <v>20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530000</v>
          </cell>
          <cell r="B79" t="str">
            <v>Maint Of Reactor Plt Equip-Nuc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531100</v>
          </cell>
          <cell r="B80" t="str">
            <v>Maint  Electric Plt-Other-Nuc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539000</v>
          </cell>
          <cell r="B81" t="str">
            <v>Misc Hydraulic Expenses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543000</v>
          </cell>
          <cell r="B82" t="str">
            <v>Maint-Reservoir,Dam &amp; Waterway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546000</v>
          </cell>
          <cell r="B83" t="str">
            <v>Suprvsn and Enginring-CT Oper</v>
          </cell>
          <cell r="C83">
            <v>30877</v>
          </cell>
          <cell r="D83">
            <v>31119</v>
          </cell>
          <cell r="E83">
            <v>33896</v>
          </cell>
          <cell r="F83">
            <v>33717</v>
          </cell>
          <cell r="G83">
            <v>33110</v>
          </cell>
          <cell r="H83">
            <v>33392</v>
          </cell>
          <cell r="I83">
            <v>34966</v>
          </cell>
          <cell r="J83">
            <v>33302</v>
          </cell>
          <cell r="K83">
            <v>29456</v>
          </cell>
          <cell r="L83">
            <v>29307</v>
          </cell>
          <cell r="M83">
            <v>29263</v>
          </cell>
          <cell r="N83">
            <v>29278</v>
          </cell>
        </row>
        <row r="84">
          <cell r="A84">
            <v>547100</v>
          </cell>
          <cell r="B84" t="str">
            <v>Natural Gas</v>
          </cell>
          <cell r="C84">
            <v>0</v>
          </cell>
          <cell r="D84">
            <v>617000</v>
          </cell>
          <cell r="E84">
            <v>104975</v>
          </cell>
          <cell r="F84">
            <v>219783</v>
          </cell>
          <cell r="G84">
            <v>115810</v>
          </cell>
          <cell r="H84">
            <v>86432</v>
          </cell>
          <cell r="I84">
            <v>268640</v>
          </cell>
          <cell r="J84">
            <v>1696953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547150</v>
          </cell>
          <cell r="B85" t="str">
            <v>Natural Gas Handling-CT</v>
          </cell>
          <cell r="C85">
            <v>934</v>
          </cell>
          <cell r="D85">
            <v>1799</v>
          </cell>
          <cell r="E85">
            <v>1759</v>
          </cell>
          <cell r="F85">
            <v>1789</v>
          </cell>
          <cell r="G85">
            <v>1763</v>
          </cell>
          <cell r="H85">
            <v>1815</v>
          </cell>
          <cell r="I85">
            <v>1809</v>
          </cell>
          <cell r="J85">
            <v>1788</v>
          </cell>
          <cell r="K85">
            <v>940</v>
          </cell>
          <cell r="L85">
            <v>940</v>
          </cell>
          <cell r="M85">
            <v>940</v>
          </cell>
          <cell r="N85">
            <v>940</v>
          </cell>
        </row>
        <row r="86">
          <cell r="A86">
            <v>547200</v>
          </cell>
          <cell r="B86" t="str">
            <v>Oil</v>
          </cell>
          <cell r="C86">
            <v>0</v>
          </cell>
          <cell r="D86">
            <v>0</v>
          </cell>
          <cell r="E86">
            <v>0</v>
          </cell>
          <cell r="F86">
            <v>43</v>
          </cell>
          <cell r="G86">
            <v>341053</v>
          </cell>
          <cell r="H86">
            <v>1349782</v>
          </cell>
          <cell r="I86">
            <v>1033793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548100</v>
          </cell>
          <cell r="B87" t="str">
            <v>Generation Expenses-Other CT</v>
          </cell>
          <cell r="C87">
            <v>0</v>
          </cell>
          <cell r="D87">
            <v>171</v>
          </cell>
          <cell r="E87">
            <v>2798</v>
          </cell>
          <cell r="F87">
            <v>189</v>
          </cell>
          <cell r="G87">
            <v>1396</v>
          </cell>
          <cell r="H87">
            <v>568</v>
          </cell>
          <cell r="I87">
            <v>2417</v>
          </cell>
          <cell r="J87">
            <v>3187</v>
          </cell>
          <cell r="K87">
            <v>480</v>
          </cell>
          <cell r="L87">
            <v>581</v>
          </cell>
          <cell r="M87">
            <v>482</v>
          </cell>
          <cell r="N87">
            <v>480</v>
          </cell>
        </row>
        <row r="88">
          <cell r="A88">
            <v>548200</v>
          </cell>
          <cell r="B88" t="str">
            <v>Prime Movers - Generators- CT</v>
          </cell>
          <cell r="C88">
            <v>18839</v>
          </cell>
          <cell r="D88">
            <v>19113</v>
          </cell>
          <cell r="E88">
            <v>21979</v>
          </cell>
          <cell r="F88">
            <v>30295</v>
          </cell>
          <cell r="G88">
            <v>4830</v>
          </cell>
          <cell r="H88">
            <v>9218</v>
          </cell>
          <cell r="I88">
            <v>19086</v>
          </cell>
          <cell r="J88">
            <v>43573</v>
          </cell>
          <cell r="K88">
            <v>41962</v>
          </cell>
          <cell r="L88">
            <v>33173</v>
          </cell>
          <cell r="M88">
            <v>33069</v>
          </cell>
          <cell r="N88">
            <v>33113</v>
          </cell>
        </row>
        <row r="89">
          <cell r="A89">
            <v>549000</v>
          </cell>
          <cell r="B89" t="str">
            <v>Misc-Power Generation Expenses</v>
          </cell>
          <cell r="C89">
            <v>106543</v>
          </cell>
          <cell r="D89">
            <v>71912</v>
          </cell>
          <cell r="E89">
            <v>87217</v>
          </cell>
          <cell r="F89">
            <v>59155</v>
          </cell>
          <cell r="G89">
            <v>128893</v>
          </cell>
          <cell r="H89">
            <v>110912</v>
          </cell>
          <cell r="I89">
            <v>-233</v>
          </cell>
          <cell r="J89">
            <v>74112</v>
          </cell>
          <cell r="K89">
            <v>40592</v>
          </cell>
          <cell r="L89">
            <v>42236</v>
          </cell>
          <cell r="M89">
            <v>37550</v>
          </cell>
          <cell r="N89">
            <v>39623</v>
          </cell>
        </row>
        <row r="90">
          <cell r="A90">
            <v>551000</v>
          </cell>
          <cell r="B90" t="str">
            <v>Suprvsn and Enginring-CT Maint</v>
          </cell>
          <cell r="C90">
            <v>28009</v>
          </cell>
          <cell r="D90">
            <v>15616</v>
          </cell>
          <cell r="E90">
            <v>17724</v>
          </cell>
          <cell r="F90">
            <v>16695</v>
          </cell>
          <cell r="G90">
            <v>13076</v>
          </cell>
          <cell r="H90">
            <v>18125</v>
          </cell>
          <cell r="I90">
            <v>19535</v>
          </cell>
          <cell r="J90">
            <v>13393</v>
          </cell>
          <cell r="K90">
            <v>28011</v>
          </cell>
          <cell r="L90">
            <v>27967</v>
          </cell>
          <cell r="M90">
            <v>27905</v>
          </cell>
          <cell r="N90">
            <v>27931</v>
          </cell>
        </row>
        <row r="91">
          <cell r="A91">
            <v>552000</v>
          </cell>
          <cell r="B91" t="str">
            <v>Maintenance Of Structures-CT</v>
          </cell>
          <cell r="C91">
            <v>162930</v>
          </cell>
          <cell r="D91">
            <v>88943</v>
          </cell>
          <cell r="E91">
            <v>30870</v>
          </cell>
          <cell r="F91">
            <v>47631</v>
          </cell>
          <cell r="G91">
            <v>9119</v>
          </cell>
          <cell r="H91">
            <v>4301</v>
          </cell>
          <cell r="I91">
            <v>6175</v>
          </cell>
          <cell r="J91">
            <v>9907</v>
          </cell>
          <cell r="K91">
            <v>25978</v>
          </cell>
          <cell r="L91">
            <v>43569</v>
          </cell>
          <cell r="M91">
            <v>23551</v>
          </cell>
          <cell r="N91">
            <v>19775</v>
          </cell>
        </row>
        <row r="92">
          <cell r="A92">
            <v>552220</v>
          </cell>
          <cell r="B92" t="str">
            <v>Solar: Maint of Structures</v>
          </cell>
          <cell r="C92"/>
          <cell r="D92"/>
          <cell r="E92"/>
          <cell r="F92"/>
          <cell r="G92">
            <v>0</v>
          </cell>
          <cell r="H92">
            <v>2272</v>
          </cell>
          <cell r="I92">
            <v>3957</v>
          </cell>
          <cell r="J92">
            <v>0</v>
          </cell>
          <cell r="K92"/>
          <cell r="L92"/>
          <cell r="M92"/>
          <cell r="N92"/>
        </row>
        <row r="93">
          <cell r="A93">
            <v>553000</v>
          </cell>
          <cell r="B93" t="str">
            <v>Maint-Gentg and Elect Equip-CT</v>
          </cell>
          <cell r="C93">
            <v>38547</v>
          </cell>
          <cell r="D93">
            <v>44121</v>
          </cell>
          <cell r="E93">
            <v>161231</v>
          </cell>
          <cell r="F93">
            <v>51200</v>
          </cell>
          <cell r="G93">
            <v>74540</v>
          </cell>
          <cell r="H93">
            <v>-28782</v>
          </cell>
          <cell r="I93">
            <v>44204</v>
          </cell>
          <cell r="J93">
            <v>13899</v>
          </cell>
          <cell r="K93">
            <v>7607</v>
          </cell>
          <cell r="L93">
            <v>373230</v>
          </cell>
          <cell r="M93">
            <v>966866</v>
          </cell>
          <cell r="N93">
            <v>156643</v>
          </cell>
        </row>
        <row r="94">
          <cell r="A94">
            <v>554000</v>
          </cell>
          <cell r="B94" t="str">
            <v>Misc Power Generation Plant-CT</v>
          </cell>
          <cell r="C94">
            <v>24829</v>
          </cell>
          <cell r="D94">
            <v>34264</v>
          </cell>
          <cell r="E94">
            <v>22029</v>
          </cell>
          <cell r="F94">
            <v>48451</v>
          </cell>
          <cell r="G94">
            <v>25400</v>
          </cell>
          <cell r="H94">
            <v>18271</v>
          </cell>
          <cell r="I94">
            <v>21157</v>
          </cell>
          <cell r="J94">
            <v>30977</v>
          </cell>
          <cell r="K94">
            <v>13207</v>
          </cell>
          <cell r="L94">
            <v>11786</v>
          </cell>
          <cell r="M94">
            <v>12236</v>
          </cell>
          <cell r="N94">
            <v>11402</v>
          </cell>
        </row>
        <row r="95">
          <cell r="A95">
            <v>554220</v>
          </cell>
          <cell r="B95" t="str">
            <v>Solar: Maint of Misc Gen Plant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1978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555028</v>
          </cell>
          <cell r="B96" t="str">
            <v>Purch Pwr - Non-native - net</v>
          </cell>
          <cell r="C96">
            <v>160737</v>
          </cell>
          <cell r="D96">
            <v>0</v>
          </cell>
          <cell r="E96">
            <v>0</v>
          </cell>
          <cell r="F96">
            <v>20792</v>
          </cell>
          <cell r="G96">
            <v>0</v>
          </cell>
          <cell r="H96">
            <v>0</v>
          </cell>
          <cell r="I96">
            <v>-89495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555200</v>
          </cell>
          <cell r="B97" t="str">
            <v>Interchange Power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555202</v>
          </cell>
          <cell r="B98" t="str">
            <v>Purch Power-Fuel Clause</v>
          </cell>
          <cell r="C98">
            <v>4050169</v>
          </cell>
          <cell r="D98">
            <v>2269980</v>
          </cell>
          <cell r="E98">
            <v>1767680</v>
          </cell>
          <cell r="F98">
            <v>1693308</v>
          </cell>
          <cell r="G98">
            <v>8417269</v>
          </cell>
          <cell r="H98">
            <v>1790479</v>
          </cell>
          <cell r="I98">
            <v>1148614</v>
          </cell>
          <cell r="J98">
            <v>2715779</v>
          </cell>
          <cell r="K98">
            <v>1759771</v>
          </cell>
          <cell r="L98">
            <v>1619350</v>
          </cell>
          <cell r="M98">
            <v>496717</v>
          </cell>
          <cell r="N98">
            <v>1280026</v>
          </cell>
        </row>
        <row r="99">
          <cell r="A99">
            <v>556000</v>
          </cell>
          <cell r="B99" t="str">
            <v>System Cnts &amp; Load Dispatching</v>
          </cell>
          <cell r="C99">
            <v>3</v>
          </cell>
          <cell r="D99">
            <v>1</v>
          </cell>
          <cell r="E99">
            <v>0</v>
          </cell>
          <cell r="F99">
            <v>-417</v>
          </cell>
          <cell r="G99">
            <v>0</v>
          </cell>
          <cell r="H99">
            <v>0</v>
          </cell>
          <cell r="I99">
            <v>1</v>
          </cell>
          <cell r="J99">
            <v>16</v>
          </cell>
          <cell r="K99">
            <v>9684</v>
          </cell>
          <cell r="L99">
            <v>9803</v>
          </cell>
          <cell r="M99">
            <v>12253</v>
          </cell>
          <cell r="N99">
            <v>9572</v>
          </cell>
        </row>
        <row r="100">
          <cell r="A100">
            <v>557000</v>
          </cell>
          <cell r="B100" t="str">
            <v>Other Expenses-Oper</v>
          </cell>
          <cell r="C100">
            <v>561025</v>
          </cell>
          <cell r="D100">
            <v>1834204</v>
          </cell>
          <cell r="E100">
            <v>824943</v>
          </cell>
          <cell r="F100">
            <v>-1761997</v>
          </cell>
          <cell r="G100">
            <v>1560148</v>
          </cell>
          <cell r="H100">
            <v>1031423</v>
          </cell>
          <cell r="I100">
            <v>638074</v>
          </cell>
          <cell r="J100">
            <v>-1434590</v>
          </cell>
          <cell r="K100">
            <v>589610</v>
          </cell>
          <cell r="L100">
            <v>589470</v>
          </cell>
          <cell r="M100">
            <v>589474</v>
          </cell>
          <cell r="N100">
            <v>589471</v>
          </cell>
        </row>
        <row r="101">
          <cell r="A101">
            <v>557450</v>
          </cell>
          <cell r="B101" t="str">
            <v>Commissions/Brokerage Expense</v>
          </cell>
          <cell r="C101">
            <v>157</v>
          </cell>
          <cell r="D101">
            <v>7482</v>
          </cell>
          <cell r="E101">
            <v>4105</v>
          </cell>
          <cell r="F101">
            <v>4227</v>
          </cell>
          <cell r="G101">
            <v>4766</v>
          </cell>
          <cell r="H101">
            <v>5194</v>
          </cell>
          <cell r="I101">
            <v>4039</v>
          </cell>
          <cell r="J101">
            <v>4144</v>
          </cell>
          <cell r="K101">
            <v>6738</v>
          </cell>
          <cell r="L101">
            <v>6738</v>
          </cell>
          <cell r="M101">
            <v>6738</v>
          </cell>
          <cell r="N101">
            <v>6738</v>
          </cell>
        </row>
        <row r="102">
          <cell r="A102">
            <v>557451</v>
          </cell>
          <cell r="B102" t="str">
            <v>EA &amp; Coal Broker Fees</v>
          </cell>
          <cell r="C102">
            <v>0</v>
          </cell>
          <cell r="D102">
            <v>142</v>
          </cell>
          <cell r="E102">
            <v>288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557980</v>
          </cell>
          <cell r="B103" t="str">
            <v>Retail Deferred Fuel Expenses</v>
          </cell>
          <cell r="C103">
            <v>83497</v>
          </cell>
          <cell r="D103">
            <v>1039725</v>
          </cell>
          <cell r="E103">
            <v>-77979</v>
          </cell>
          <cell r="F103">
            <v>7850</v>
          </cell>
          <cell r="G103">
            <v>-1718267</v>
          </cell>
          <cell r="H103">
            <v>481043</v>
          </cell>
          <cell r="I103">
            <v>2377157</v>
          </cell>
          <cell r="J103">
            <v>-645451</v>
          </cell>
          <cell r="K103">
            <v>-14895</v>
          </cell>
          <cell r="L103">
            <v>639764</v>
          </cell>
          <cell r="M103">
            <v>-446</v>
          </cell>
          <cell r="N103">
            <v>155306</v>
          </cell>
        </row>
        <row r="104">
          <cell r="A104">
            <v>560000</v>
          </cell>
          <cell r="B104" t="str">
            <v>Supervsn and Engrng-Trans Oper</v>
          </cell>
          <cell r="C104">
            <v>200</v>
          </cell>
          <cell r="D104">
            <v>734</v>
          </cell>
          <cell r="E104">
            <v>219</v>
          </cell>
          <cell r="F104">
            <v>270</v>
          </cell>
          <cell r="G104">
            <v>289</v>
          </cell>
          <cell r="H104">
            <v>342</v>
          </cell>
          <cell r="I104">
            <v>307</v>
          </cell>
          <cell r="J104">
            <v>548</v>
          </cell>
          <cell r="K104">
            <v>10213</v>
          </cell>
          <cell r="L104">
            <v>10213</v>
          </cell>
          <cell r="M104">
            <v>10213</v>
          </cell>
          <cell r="N104">
            <v>10213</v>
          </cell>
        </row>
        <row r="105">
          <cell r="A105">
            <v>561100</v>
          </cell>
          <cell r="B105" t="str">
            <v>Load Dispatch-Reliability</v>
          </cell>
          <cell r="C105">
            <v>7863</v>
          </cell>
          <cell r="D105">
            <v>8113</v>
          </cell>
          <cell r="E105">
            <v>10514</v>
          </cell>
          <cell r="F105">
            <v>9020</v>
          </cell>
          <cell r="G105">
            <v>7640</v>
          </cell>
          <cell r="H105">
            <v>7680</v>
          </cell>
          <cell r="I105">
            <v>7645</v>
          </cell>
          <cell r="J105">
            <v>7869</v>
          </cell>
          <cell r="K105">
            <v>8667</v>
          </cell>
          <cell r="L105">
            <v>8726</v>
          </cell>
          <cell r="M105">
            <v>9952</v>
          </cell>
          <cell r="N105">
            <v>8611</v>
          </cell>
        </row>
        <row r="106">
          <cell r="A106">
            <v>561200</v>
          </cell>
          <cell r="B106" t="str">
            <v>Load Dispatch-Mnitor&amp;OprTrnSys</v>
          </cell>
          <cell r="C106">
            <v>40532</v>
          </cell>
          <cell r="D106">
            <v>41526</v>
          </cell>
          <cell r="E106">
            <v>46928</v>
          </cell>
          <cell r="F106">
            <v>38752</v>
          </cell>
          <cell r="G106">
            <v>37473</v>
          </cell>
          <cell r="H106">
            <v>38543</v>
          </cell>
          <cell r="I106">
            <v>36567</v>
          </cell>
          <cell r="J106">
            <v>36719</v>
          </cell>
          <cell r="K106">
            <v>20557</v>
          </cell>
          <cell r="L106">
            <v>20614</v>
          </cell>
          <cell r="M106">
            <v>21842</v>
          </cell>
          <cell r="N106">
            <v>20500</v>
          </cell>
        </row>
        <row r="107">
          <cell r="A107">
            <v>561300</v>
          </cell>
          <cell r="B107" t="str">
            <v>Load Dispatch - TransSvc&amp;Sch</v>
          </cell>
          <cell r="C107">
            <v>5406</v>
          </cell>
          <cell r="D107">
            <v>5129</v>
          </cell>
          <cell r="E107">
            <v>6377</v>
          </cell>
          <cell r="F107">
            <v>5008</v>
          </cell>
          <cell r="G107">
            <v>5005</v>
          </cell>
          <cell r="H107">
            <v>5094</v>
          </cell>
          <cell r="I107">
            <v>4926</v>
          </cell>
          <cell r="J107">
            <v>4940</v>
          </cell>
          <cell r="K107">
            <v>9347</v>
          </cell>
          <cell r="L107">
            <v>9406</v>
          </cell>
          <cell r="M107">
            <v>10632</v>
          </cell>
          <cell r="N107">
            <v>9291</v>
          </cell>
        </row>
        <row r="108">
          <cell r="A108">
            <v>561400</v>
          </cell>
          <cell r="B108" t="str">
            <v>Scheduling-Sys Cntrl&amp;Disp Svs</v>
          </cell>
          <cell r="C108">
            <v>172731</v>
          </cell>
          <cell r="D108">
            <v>197687</v>
          </cell>
          <cell r="E108">
            <v>46906</v>
          </cell>
          <cell r="F108">
            <v>350377</v>
          </cell>
          <cell r="G108">
            <v>193098</v>
          </cell>
          <cell r="H108">
            <v>186688</v>
          </cell>
          <cell r="I108">
            <v>190896</v>
          </cell>
          <cell r="J108">
            <v>197113</v>
          </cell>
          <cell r="K108">
            <v>100000</v>
          </cell>
          <cell r="L108">
            <v>100000</v>
          </cell>
          <cell r="M108">
            <v>100000</v>
          </cell>
          <cell r="N108">
            <v>100000</v>
          </cell>
        </row>
        <row r="109">
          <cell r="A109">
            <v>561800</v>
          </cell>
          <cell r="B109" t="str">
            <v>Reliability-Plan&amp;Stds Dev</v>
          </cell>
          <cell r="C109">
            <v>150167</v>
          </cell>
          <cell r="D109">
            <v>149967</v>
          </cell>
          <cell r="E109">
            <v>156568</v>
          </cell>
          <cell r="F109">
            <v>156284</v>
          </cell>
          <cell r="G109">
            <v>156142</v>
          </cell>
          <cell r="H109">
            <v>156142</v>
          </cell>
          <cell r="I109">
            <v>158919</v>
          </cell>
          <cell r="J109">
            <v>163600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562000</v>
          </cell>
          <cell r="B110" t="str">
            <v>Station Expenses</v>
          </cell>
          <cell r="C110">
            <v>6428</v>
          </cell>
          <cell r="D110">
            <v>7860</v>
          </cell>
          <cell r="E110">
            <v>7603</v>
          </cell>
          <cell r="F110">
            <v>19314</v>
          </cell>
          <cell r="G110">
            <v>11470</v>
          </cell>
          <cell r="H110">
            <v>23407</v>
          </cell>
          <cell r="I110">
            <v>11645</v>
          </cell>
          <cell r="J110">
            <v>13168</v>
          </cell>
          <cell r="K110">
            <v>12513</v>
          </cell>
          <cell r="L110">
            <v>10046</v>
          </cell>
          <cell r="M110">
            <v>9549</v>
          </cell>
          <cell r="N110">
            <v>9445</v>
          </cell>
        </row>
        <row r="111">
          <cell r="A111">
            <v>563000</v>
          </cell>
          <cell r="B111" t="str">
            <v>Overhead Line Expenses-Trans</v>
          </cell>
          <cell r="C111">
            <v>2060</v>
          </cell>
          <cell r="D111">
            <v>478</v>
          </cell>
          <cell r="E111">
            <v>491</v>
          </cell>
          <cell r="F111">
            <v>716</v>
          </cell>
          <cell r="G111">
            <v>2657</v>
          </cell>
          <cell r="H111">
            <v>10269</v>
          </cell>
          <cell r="I111">
            <v>9048</v>
          </cell>
          <cell r="J111">
            <v>9247</v>
          </cell>
          <cell r="K111">
            <v>19354</v>
          </cell>
          <cell r="L111">
            <v>18921</v>
          </cell>
          <cell r="M111">
            <v>2293</v>
          </cell>
          <cell r="N111">
            <v>2271</v>
          </cell>
        </row>
        <row r="112">
          <cell r="A112">
            <v>565000</v>
          </cell>
          <cell r="B112" t="str">
            <v>Transm Of Elec By Others</v>
          </cell>
          <cell r="C112">
            <v>1400744</v>
          </cell>
          <cell r="D112">
            <v>1268500</v>
          </cell>
          <cell r="E112">
            <v>1152339</v>
          </cell>
          <cell r="F112">
            <v>1382319</v>
          </cell>
          <cell r="G112">
            <v>1345254</v>
          </cell>
          <cell r="H112">
            <v>1219137</v>
          </cell>
          <cell r="I112">
            <v>1459468</v>
          </cell>
          <cell r="J112">
            <v>1454553</v>
          </cell>
          <cell r="K112">
            <v>1495672</v>
          </cell>
          <cell r="L112">
            <v>1495672</v>
          </cell>
          <cell r="M112">
            <v>1495672</v>
          </cell>
          <cell r="N112">
            <v>1495672</v>
          </cell>
        </row>
        <row r="113">
          <cell r="A113">
            <v>566000</v>
          </cell>
          <cell r="B113" t="str">
            <v>Misc Trans Exp-Other</v>
          </cell>
          <cell r="C113">
            <v>-30316</v>
          </cell>
          <cell r="D113">
            <v>12496</v>
          </cell>
          <cell r="E113">
            <v>10436</v>
          </cell>
          <cell r="F113">
            <v>44627</v>
          </cell>
          <cell r="G113">
            <v>46281</v>
          </cell>
          <cell r="H113">
            <v>9905</v>
          </cell>
          <cell r="I113">
            <v>10775</v>
          </cell>
          <cell r="J113">
            <v>45069</v>
          </cell>
          <cell r="K113">
            <v>21810</v>
          </cell>
          <cell r="L113">
            <v>20875</v>
          </cell>
          <cell r="M113">
            <v>52557</v>
          </cell>
          <cell r="N113">
            <v>20911</v>
          </cell>
        </row>
        <row r="114">
          <cell r="A114">
            <v>566100</v>
          </cell>
          <cell r="B114" t="str">
            <v>Misc Trans-Trans Lines Related</v>
          </cell>
          <cell r="C114">
            <v>0</v>
          </cell>
          <cell r="D114">
            <v>29</v>
          </cell>
          <cell r="E114">
            <v>0</v>
          </cell>
          <cell r="F114">
            <v>173</v>
          </cell>
          <cell r="G114">
            <v>0</v>
          </cell>
          <cell r="H114">
            <v>2</v>
          </cell>
          <cell r="I114">
            <v>0</v>
          </cell>
          <cell r="J114">
            <v>0</v>
          </cell>
          <cell r="K114">
            <v>470</v>
          </cell>
          <cell r="L114">
            <v>470</v>
          </cell>
          <cell r="M114">
            <v>470</v>
          </cell>
          <cell r="N114">
            <v>470</v>
          </cell>
        </row>
        <row r="115">
          <cell r="A115">
            <v>569000</v>
          </cell>
          <cell r="B115" t="str">
            <v>Maint Of Structures-Trans</v>
          </cell>
          <cell r="C115">
            <v>94</v>
          </cell>
          <cell r="D115">
            <v>423</v>
          </cell>
          <cell r="E115">
            <v>362</v>
          </cell>
          <cell r="F115">
            <v>0</v>
          </cell>
          <cell r="G115">
            <v>232</v>
          </cell>
          <cell r="H115">
            <v>702</v>
          </cell>
          <cell r="I115">
            <v>1190</v>
          </cell>
          <cell r="J115">
            <v>745</v>
          </cell>
          <cell r="K115">
            <v>4785</v>
          </cell>
          <cell r="L115">
            <v>3493</v>
          </cell>
          <cell r="M115">
            <v>3357</v>
          </cell>
          <cell r="N115">
            <v>3329</v>
          </cell>
        </row>
        <row r="116">
          <cell r="A116">
            <v>569100</v>
          </cell>
          <cell r="B116" t="str">
            <v>Maint Of Structures</v>
          </cell>
          <cell r="C116"/>
          <cell r="D116"/>
          <cell r="E116"/>
          <cell r="F116"/>
          <cell r="G116"/>
          <cell r="H116"/>
          <cell r="I116">
            <v>0</v>
          </cell>
          <cell r="J116">
            <v>394</v>
          </cell>
          <cell r="K116"/>
          <cell r="L116"/>
          <cell r="M116"/>
          <cell r="N116"/>
        </row>
        <row r="117">
          <cell r="A117">
            <v>569200</v>
          </cell>
          <cell r="B117" t="str">
            <v>Maint Of Computer Software</v>
          </cell>
          <cell r="C117">
            <v>18102</v>
          </cell>
          <cell r="D117">
            <v>18413</v>
          </cell>
          <cell r="E117">
            <v>18665</v>
          </cell>
          <cell r="F117">
            <v>18287</v>
          </cell>
          <cell r="G117">
            <v>16548</v>
          </cell>
          <cell r="H117">
            <v>12638</v>
          </cell>
          <cell r="I117">
            <v>17001</v>
          </cell>
          <cell r="J117">
            <v>16906</v>
          </cell>
          <cell r="K117">
            <v>10036</v>
          </cell>
          <cell r="L117">
            <v>10036</v>
          </cell>
          <cell r="M117">
            <v>10036</v>
          </cell>
          <cell r="N117">
            <v>10036</v>
          </cell>
        </row>
        <row r="118">
          <cell r="A118">
            <v>570100</v>
          </cell>
          <cell r="B118" t="str">
            <v>Maint  Stat Equip-Other- Trans</v>
          </cell>
          <cell r="C118">
            <v>4741</v>
          </cell>
          <cell r="D118">
            <v>969</v>
          </cell>
          <cell r="E118">
            <v>1620</v>
          </cell>
          <cell r="F118">
            <v>534</v>
          </cell>
          <cell r="G118">
            <v>2320</v>
          </cell>
          <cell r="H118">
            <v>1877</v>
          </cell>
          <cell r="I118">
            <v>6161</v>
          </cell>
          <cell r="J118">
            <v>2191</v>
          </cell>
          <cell r="K118">
            <v>23652</v>
          </cell>
          <cell r="L118">
            <v>17171</v>
          </cell>
          <cell r="M118">
            <v>16471</v>
          </cell>
          <cell r="N118">
            <v>16327</v>
          </cell>
        </row>
        <row r="119">
          <cell r="A119">
            <v>570200</v>
          </cell>
          <cell r="B119" t="str">
            <v>Main-Cir BrkrsTrnsf Mtrs-Trans</v>
          </cell>
          <cell r="C119">
            <v>6010</v>
          </cell>
          <cell r="D119">
            <v>3562</v>
          </cell>
          <cell r="E119">
            <v>8271</v>
          </cell>
          <cell r="F119">
            <v>11103</v>
          </cell>
          <cell r="G119">
            <v>10013</v>
          </cell>
          <cell r="H119">
            <v>14727</v>
          </cell>
          <cell r="I119">
            <v>4841</v>
          </cell>
          <cell r="J119">
            <v>13005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571000</v>
          </cell>
          <cell r="B120" t="str">
            <v>Maint Of Overhead Lines-Trans</v>
          </cell>
          <cell r="C120">
            <v>-18945</v>
          </cell>
          <cell r="D120">
            <v>4169</v>
          </cell>
          <cell r="E120">
            <v>20073</v>
          </cell>
          <cell r="F120">
            <v>44413</v>
          </cell>
          <cell r="G120">
            <v>73745</v>
          </cell>
          <cell r="H120">
            <v>81916</v>
          </cell>
          <cell r="I120">
            <v>-15255</v>
          </cell>
          <cell r="J120">
            <v>48270</v>
          </cell>
          <cell r="K120">
            <v>80649</v>
          </cell>
          <cell r="L120">
            <v>54988</v>
          </cell>
          <cell r="M120">
            <v>54882</v>
          </cell>
          <cell r="N120">
            <v>42205</v>
          </cell>
        </row>
        <row r="121">
          <cell r="A121">
            <v>575700</v>
          </cell>
          <cell r="B121" t="str">
            <v>Market Faciliation-Mntr&amp;Comp</v>
          </cell>
          <cell r="C121">
            <v>113961</v>
          </cell>
          <cell r="D121">
            <v>201424</v>
          </cell>
          <cell r="E121">
            <v>161724</v>
          </cell>
          <cell r="F121">
            <v>150269</v>
          </cell>
          <cell r="G121">
            <v>122723</v>
          </cell>
          <cell r="H121">
            <v>128706</v>
          </cell>
          <cell r="I121">
            <v>153176</v>
          </cell>
          <cell r="J121">
            <v>186238</v>
          </cell>
          <cell r="K121">
            <v>148188</v>
          </cell>
          <cell r="L121">
            <v>148188</v>
          </cell>
          <cell r="M121">
            <v>148188</v>
          </cell>
          <cell r="N121">
            <v>148188</v>
          </cell>
        </row>
        <row r="122">
          <cell r="A122">
            <v>580000</v>
          </cell>
          <cell r="B122" t="str">
            <v>Supervsn and Engring-Dist Oper</v>
          </cell>
          <cell r="C122">
            <v>7410</v>
          </cell>
          <cell r="D122">
            <v>5077</v>
          </cell>
          <cell r="E122">
            <v>10337</v>
          </cell>
          <cell r="F122">
            <v>8858</v>
          </cell>
          <cell r="G122">
            <v>12388</v>
          </cell>
          <cell r="H122">
            <v>8081</v>
          </cell>
          <cell r="I122">
            <v>9333</v>
          </cell>
          <cell r="J122">
            <v>-14661</v>
          </cell>
          <cell r="K122">
            <v>28834</v>
          </cell>
          <cell r="L122">
            <v>28834</v>
          </cell>
          <cell r="M122">
            <v>28834</v>
          </cell>
          <cell r="N122">
            <v>28834</v>
          </cell>
        </row>
        <row r="123">
          <cell r="A123">
            <v>581004</v>
          </cell>
          <cell r="B123" t="str">
            <v>Load Dispatch-Dist of Elec</v>
          </cell>
          <cell r="C123">
            <v>26290</v>
          </cell>
          <cell r="D123">
            <v>25997</v>
          </cell>
          <cell r="E123">
            <v>47580</v>
          </cell>
          <cell r="F123">
            <v>25996</v>
          </cell>
          <cell r="G123">
            <v>26082</v>
          </cell>
          <cell r="H123">
            <v>28262</v>
          </cell>
          <cell r="I123">
            <v>68166</v>
          </cell>
          <cell r="J123">
            <v>27624</v>
          </cell>
          <cell r="K123">
            <v>38563</v>
          </cell>
          <cell r="L123">
            <v>39286</v>
          </cell>
          <cell r="M123">
            <v>44602</v>
          </cell>
          <cell r="N123">
            <v>39741</v>
          </cell>
        </row>
        <row r="124">
          <cell r="A124">
            <v>582100</v>
          </cell>
          <cell r="B124" t="str">
            <v>Station Expenses-Other-Dist</v>
          </cell>
          <cell r="C124">
            <v>6338</v>
          </cell>
          <cell r="D124">
            <v>1588</v>
          </cell>
          <cell r="E124">
            <v>1342</v>
          </cell>
          <cell r="F124">
            <v>1291</v>
          </cell>
          <cell r="G124">
            <v>2199</v>
          </cell>
          <cell r="H124">
            <v>2524</v>
          </cell>
          <cell r="I124">
            <v>964</v>
          </cell>
          <cell r="J124">
            <v>2245</v>
          </cell>
          <cell r="K124">
            <v>10899</v>
          </cell>
          <cell r="L124">
            <v>7942</v>
          </cell>
          <cell r="M124">
            <v>7569</v>
          </cell>
          <cell r="N124">
            <v>7491</v>
          </cell>
        </row>
        <row r="125">
          <cell r="A125">
            <v>583100</v>
          </cell>
          <cell r="B125" t="str">
            <v>Overhead Line Exps-Other-Dist</v>
          </cell>
          <cell r="C125">
            <v>6128</v>
          </cell>
          <cell r="D125">
            <v>276</v>
          </cell>
          <cell r="E125">
            <v>0</v>
          </cell>
          <cell r="F125">
            <v>920</v>
          </cell>
          <cell r="G125">
            <v>9854</v>
          </cell>
          <cell r="H125">
            <v>-19731</v>
          </cell>
          <cell r="I125">
            <v>110146</v>
          </cell>
          <cell r="J125">
            <v>2080</v>
          </cell>
          <cell r="K125">
            <v>9973</v>
          </cell>
          <cell r="L125">
            <v>8753</v>
          </cell>
          <cell r="M125">
            <v>621</v>
          </cell>
          <cell r="N125">
            <v>613</v>
          </cell>
        </row>
        <row r="126">
          <cell r="A126">
            <v>583200</v>
          </cell>
          <cell r="B126" t="str">
            <v>Transf Set Rem Reset Test-Dist</v>
          </cell>
          <cell r="C126">
            <v>3995</v>
          </cell>
          <cell r="D126">
            <v>4359</v>
          </cell>
          <cell r="E126">
            <v>4423</v>
          </cell>
          <cell r="F126">
            <v>7452</v>
          </cell>
          <cell r="G126">
            <v>6049</v>
          </cell>
          <cell r="H126">
            <v>4311</v>
          </cell>
          <cell r="I126">
            <v>4071</v>
          </cell>
          <cell r="J126">
            <v>3750</v>
          </cell>
          <cell r="K126">
            <v>8349</v>
          </cell>
          <cell r="L126">
            <v>7313</v>
          </cell>
          <cell r="M126">
            <v>7375</v>
          </cell>
          <cell r="N126">
            <v>7375</v>
          </cell>
        </row>
        <row r="127">
          <cell r="A127">
            <v>584000</v>
          </cell>
          <cell r="B127" t="str">
            <v>Underground Line Expenses-Dist</v>
          </cell>
          <cell r="C127">
            <v>3983</v>
          </cell>
          <cell r="D127">
            <v>32717</v>
          </cell>
          <cell r="E127">
            <v>3112</v>
          </cell>
          <cell r="F127">
            <v>21791</v>
          </cell>
          <cell r="G127">
            <v>21362</v>
          </cell>
          <cell r="H127">
            <v>9886</v>
          </cell>
          <cell r="I127">
            <v>78085</v>
          </cell>
          <cell r="J127">
            <v>19922</v>
          </cell>
          <cell r="K127">
            <v>76003</v>
          </cell>
          <cell r="L127">
            <v>69122</v>
          </cell>
          <cell r="M127">
            <v>68892</v>
          </cell>
          <cell r="N127">
            <v>113231</v>
          </cell>
        </row>
        <row r="128">
          <cell r="A128">
            <v>586000</v>
          </cell>
          <cell r="B128" t="str">
            <v>Meter Expenses-Dist</v>
          </cell>
          <cell r="C128">
            <v>38179</v>
          </cell>
          <cell r="D128">
            <v>28370</v>
          </cell>
          <cell r="E128">
            <v>28913</v>
          </cell>
          <cell r="F128">
            <v>52475</v>
          </cell>
          <cell r="G128">
            <v>37615</v>
          </cell>
          <cell r="H128">
            <v>41696</v>
          </cell>
          <cell r="I128">
            <v>50570</v>
          </cell>
          <cell r="J128">
            <v>46939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587000</v>
          </cell>
          <cell r="B129" t="str">
            <v>Cust Install Exp-Other Dist</v>
          </cell>
          <cell r="C129">
            <v>79280</v>
          </cell>
          <cell r="D129">
            <v>63217</v>
          </cell>
          <cell r="E129">
            <v>60380</v>
          </cell>
          <cell r="F129">
            <v>70853</v>
          </cell>
          <cell r="G129">
            <v>49151</v>
          </cell>
          <cell r="H129">
            <v>55167</v>
          </cell>
          <cell r="I129">
            <v>72981</v>
          </cell>
          <cell r="J129">
            <v>62950</v>
          </cell>
          <cell r="K129">
            <v>172580</v>
          </cell>
          <cell r="L129">
            <v>125993</v>
          </cell>
          <cell r="M129">
            <v>126999</v>
          </cell>
          <cell r="N129">
            <v>129626</v>
          </cell>
        </row>
        <row r="130">
          <cell r="A130">
            <v>588100</v>
          </cell>
          <cell r="B130" t="str">
            <v>Misc Distribution Exp-Other</v>
          </cell>
          <cell r="C130">
            <v>454155</v>
          </cell>
          <cell r="D130">
            <v>268578</v>
          </cell>
          <cell r="E130">
            <v>232908</v>
          </cell>
          <cell r="F130">
            <v>206922</v>
          </cell>
          <cell r="G130">
            <v>268225</v>
          </cell>
          <cell r="H130">
            <v>111300</v>
          </cell>
          <cell r="I130">
            <v>297911</v>
          </cell>
          <cell r="J130">
            <v>1026</v>
          </cell>
          <cell r="K130">
            <v>210443</v>
          </cell>
          <cell r="L130">
            <v>147837</v>
          </cell>
          <cell r="M130">
            <v>150430</v>
          </cell>
          <cell r="N130">
            <v>167495</v>
          </cell>
        </row>
        <row r="131">
          <cell r="A131">
            <v>588300</v>
          </cell>
          <cell r="B131" t="str">
            <v>Load Mang-Gen and Control-Dist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16577</v>
          </cell>
          <cell r="M131">
            <v>0</v>
          </cell>
          <cell r="N131">
            <v>0</v>
          </cell>
        </row>
        <row r="132">
          <cell r="A132">
            <v>589000</v>
          </cell>
          <cell r="B132" t="str">
            <v>Rents-Dist Oper</v>
          </cell>
          <cell r="C132">
            <v>180</v>
          </cell>
          <cell r="D132">
            <v>1928</v>
          </cell>
          <cell r="E132">
            <v>4365</v>
          </cell>
          <cell r="F132">
            <v>-5555</v>
          </cell>
          <cell r="G132">
            <v>5173</v>
          </cell>
          <cell r="H132">
            <v>-295</v>
          </cell>
          <cell r="I132">
            <v>-4645</v>
          </cell>
          <cell r="J132">
            <v>1743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590000</v>
          </cell>
          <cell r="B133" t="str">
            <v>Supervsn and Engrng-Dist Maint</v>
          </cell>
          <cell r="C133">
            <v>6376</v>
          </cell>
          <cell r="D133">
            <v>7817</v>
          </cell>
          <cell r="E133">
            <v>7215</v>
          </cell>
          <cell r="F133">
            <v>7469</v>
          </cell>
          <cell r="G133">
            <v>7595</v>
          </cell>
          <cell r="H133">
            <v>7548</v>
          </cell>
          <cell r="I133">
            <v>9092</v>
          </cell>
          <cell r="J133">
            <v>8808</v>
          </cell>
          <cell r="K133">
            <v>11587</v>
          </cell>
          <cell r="L133">
            <v>10940</v>
          </cell>
          <cell r="M133">
            <v>11008</v>
          </cell>
          <cell r="N133">
            <v>10877</v>
          </cell>
        </row>
        <row r="134">
          <cell r="A134">
            <v>591000</v>
          </cell>
          <cell r="B134" t="str">
            <v>Maintenance Of Structures-Dist</v>
          </cell>
          <cell r="C134">
            <v>0</v>
          </cell>
          <cell r="D134">
            <v>5</v>
          </cell>
          <cell r="E134">
            <v>262</v>
          </cell>
          <cell r="F134">
            <v>0</v>
          </cell>
          <cell r="G134">
            <v>319</v>
          </cell>
          <cell r="H134">
            <v>0</v>
          </cell>
          <cell r="I134">
            <v>0</v>
          </cell>
          <cell r="J134">
            <v>0</v>
          </cell>
          <cell r="K134">
            <v>1475</v>
          </cell>
          <cell r="L134">
            <v>1074</v>
          </cell>
          <cell r="M134">
            <v>1025</v>
          </cell>
          <cell r="N134">
            <v>1015</v>
          </cell>
        </row>
        <row r="135">
          <cell r="A135">
            <v>592100</v>
          </cell>
          <cell r="B135" t="str">
            <v>Maint Station Equip-Other-Dist</v>
          </cell>
          <cell r="C135">
            <v>4898</v>
          </cell>
          <cell r="D135">
            <v>5914</v>
          </cell>
          <cell r="E135">
            <v>6380</v>
          </cell>
          <cell r="F135">
            <v>20650</v>
          </cell>
          <cell r="G135">
            <v>1120</v>
          </cell>
          <cell r="H135">
            <v>5929</v>
          </cell>
          <cell r="I135">
            <v>4839</v>
          </cell>
          <cell r="J135">
            <v>7702</v>
          </cell>
          <cell r="K135">
            <v>67208</v>
          </cell>
          <cell r="L135">
            <v>48264</v>
          </cell>
          <cell r="M135">
            <v>46194</v>
          </cell>
          <cell r="N135">
            <v>45763</v>
          </cell>
        </row>
        <row r="136">
          <cell r="A136">
            <v>592200</v>
          </cell>
          <cell r="B136" t="str">
            <v>Cir BrkrsTrnsf Mters Rely-Dist</v>
          </cell>
          <cell r="C136">
            <v>27747</v>
          </cell>
          <cell r="D136">
            <v>26287</v>
          </cell>
          <cell r="E136">
            <v>26466</v>
          </cell>
          <cell r="F136">
            <v>31395</v>
          </cell>
          <cell r="G136">
            <v>21297</v>
          </cell>
          <cell r="H136">
            <v>28346</v>
          </cell>
          <cell r="I136">
            <v>14801</v>
          </cell>
          <cell r="J136">
            <v>15736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593000</v>
          </cell>
          <cell r="B137" t="str">
            <v>Maint Overhd Lines-Other-Dist</v>
          </cell>
          <cell r="C137">
            <v>340504</v>
          </cell>
          <cell r="D137">
            <v>274482</v>
          </cell>
          <cell r="E137">
            <v>315642</v>
          </cell>
          <cell r="F137">
            <v>495991</v>
          </cell>
          <cell r="G137">
            <v>-9300</v>
          </cell>
          <cell r="H137">
            <v>225186</v>
          </cell>
          <cell r="I137">
            <v>437817</v>
          </cell>
          <cell r="J137">
            <v>326986</v>
          </cell>
          <cell r="K137">
            <v>325404</v>
          </cell>
          <cell r="L137">
            <v>359253</v>
          </cell>
          <cell r="M137">
            <v>291392</v>
          </cell>
          <cell r="N137">
            <v>154425</v>
          </cell>
        </row>
        <row r="138">
          <cell r="A138">
            <v>593100</v>
          </cell>
          <cell r="B138" t="str">
            <v>Right-Of-Way Maintenance-Dist</v>
          </cell>
          <cell r="C138">
            <v>379168</v>
          </cell>
          <cell r="D138">
            <v>366996</v>
          </cell>
          <cell r="E138">
            <v>405615</v>
          </cell>
          <cell r="F138">
            <v>610135</v>
          </cell>
          <cell r="G138">
            <v>781394</v>
          </cell>
          <cell r="H138">
            <v>499764</v>
          </cell>
          <cell r="I138">
            <v>378275</v>
          </cell>
          <cell r="J138">
            <v>270076</v>
          </cell>
          <cell r="K138">
            <v>413977</v>
          </cell>
          <cell r="L138">
            <v>413886</v>
          </cell>
          <cell r="M138">
            <v>270268</v>
          </cell>
          <cell r="N138">
            <v>268942</v>
          </cell>
        </row>
        <row r="139">
          <cell r="A139">
            <v>594000</v>
          </cell>
          <cell r="B139" t="str">
            <v>Maint-Underground Lines-Dist</v>
          </cell>
          <cell r="C139">
            <v>19117</v>
          </cell>
          <cell r="D139">
            <v>1072</v>
          </cell>
          <cell r="E139">
            <v>11016</v>
          </cell>
          <cell r="F139">
            <v>8399</v>
          </cell>
          <cell r="G139">
            <v>-2464</v>
          </cell>
          <cell r="H139">
            <v>14876</v>
          </cell>
          <cell r="I139">
            <v>46228</v>
          </cell>
          <cell r="J139">
            <v>11287</v>
          </cell>
          <cell r="K139">
            <v>4252</v>
          </cell>
          <cell r="L139">
            <v>4595</v>
          </cell>
          <cell r="M139">
            <v>2896</v>
          </cell>
          <cell r="N139">
            <v>2246</v>
          </cell>
        </row>
        <row r="140">
          <cell r="A140">
            <v>595100</v>
          </cell>
          <cell r="B140" t="str">
            <v>Maint Line Transfrs-Other-Dist</v>
          </cell>
          <cell r="C140">
            <v>10012</v>
          </cell>
          <cell r="D140">
            <v>11273</v>
          </cell>
          <cell r="E140">
            <v>2021</v>
          </cell>
          <cell r="F140">
            <v>7571</v>
          </cell>
          <cell r="G140">
            <v>3096</v>
          </cell>
          <cell r="H140">
            <v>4629</v>
          </cell>
          <cell r="I140">
            <v>3072</v>
          </cell>
          <cell r="J140">
            <v>1314</v>
          </cell>
          <cell r="K140">
            <v>29473</v>
          </cell>
          <cell r="L140">
            <v>29349</v>
          </cell>
          <cell r="M140">
            <v>29579</v>
          </cell>
          <cell r="N140">
            <v>29133</v>
          </cell>
        </row>
        <row r="141">
          <cell r="A141">
            <v>596000</v>
          </cell>
          <cell r="B141" t="str">
            <v>Maint-StreetLightng/Signl-Dist</v>
          </cell>
          <cell r="C141">
            <v>21239</v>
          </cell>
          <cell r="D141">
            <v>22642</v>
          </cell>
          <cell r="E141">
            <v>11746</v>
          </cell>
          <cell r="F141">
            <v>27738</v>
          </cell>
          <cell r="G141">
            <v>46500</v>
          </cell>
          <cell r="H141">
            <v>5108</v>
          </cell>
          <cell r="I141">
            <v>56424</v>
          </cell>
          <cell r="J141">
            <v>17246</v>
          </cell>
          <cell r="K141">
            <v>28813</v>
          </cell>
          <cell r="L141">
            <v>31229</v>
          </cell>
          <cell r="M141">
            <v>34963</v>
          </cell>
          <cell r="N141">
            <v>37704</v>
          </cell>
        </row>
        <row r="142">
          <cell r="A142">
            <v>597000</v>
          </cell>
          <cell r="B142" t="str">
            <v>Maintenance Of Meters-Dist</v>
          </cell>
          <cell r="C142">
            <v>21747</v>
          </cell>
          <cell r="D142">
            <v>22126</v>
          </cell>
          <cell r="E142">
            <v>23141</v>
          </cell>
          <cell r="F142">
            <v>32798</v>
          </cell>
          <cell r="G142">
            <v>32197</v>
          </cell>
          <cell r="H142">
            <v>28019</v>
          </cell>
          <cell r="I142">
            <v>24769</v>
          </cell>
          <cell r="J142">
            <v>28626</v>
          </cell>
          <cell r="K142">
            <v>48134</v>
          </cell>
          <cell r="L142">
            <v>38651</v>
          </cell>
          <cell r="M142">
            <v>38916</v>
          </cell>
          <cell r="N142">
            <v>38916</v>
          </cell>
        </row>
        <row r="143">
          <cell r="A143">
            <v>901000</v>
          </cell>
          <cell r="B143" t="str">
            <v>Supervision-Cust Accts</v>
          </cell>
          <cell r="C143">
            <v>16863</v>
          </cell>
          <cell r="D143">
            <v>11884</v>
          </cell>
          <cell r="E143">
            <v>8847</v>
          </cell>
          <cell r="F143">
            <v>7748</v>
          </cell>
          <cell r="G143">
            <v>6723</v>
          </cell>
          <cell r="H143">
            <v>6908</v>
          </cell>
          <cell r="I143">
            <v>-1291</v>
          </cell>
          <cell r="J143">
            <v>4143</v>
          </cell>
          <cell r="K143">
            <v>2667</v>
          </cell>
          <cell r="L143">
            <v>2667</v>
          </cell>
          <cell r="M143">
            <v>2667</v>
          </cell>
          <cell r="N143">
            <v>2667</v>
          </cell>
        </row>
        <row r="144">
          <cell r="A144">
            <v>902000</v>
          </cell>
          <cell r="B144" t="str">
            <v>Meter Reading Expense</v>
          </cell>
          <cell r="C144">
            <v>22336</v>
          </cell>
          <cell r="D144">
            <v>34831</v>
          </cell>
          <cell r="E144">
            <v>26956</v>
          </cell>
          <cell r="F144">
            <v>47789</v>
          </cell>
          <cell r="G144">
            <v>37508</v>
          </cell>
          <cell r="H144">
            <v>40208</v>
          </cell>
          <cell r="I144">
            <v>69911</v>
          </cell>
          <cell r="J144">
            <v>48240</v>
          </cell>
          <cell r="K144">
            <v>59630</v>
          </cell>
          <cell r="L144">
            <v>42681</v>
          </cell>
          <cell r="M144">
            <v>42681</v>
          </cell>
          <cell r="N144">
            <v>42681</v>
          </cell>
        </row>
        <row r="145">
          <cell r="A145">
            <v>903000</v>
          </cell>
          <cell r="B145" t="str">
            <v>Cust Records &amp; Collection Exp</v>
          </cell>
          <cell r="C145">
            <v>236407</v>
          </cell>
          <cell r="D145">
            <v>296631</v>
          </cell>
          <cell r="E145">
            <v>143167</v>
          </cell>
          <cell r="F145">
            <v>269342</v>
          </cell>
          <cell r="G145">
            <v>220801</v>
          </cell>
          <cell r="H145">
            <v>222541</v>
          </cell>
          <cell r="I145">
            <v>153407</v>
          </cell>
          <cell r="J145">
            <v>231253</v>
          </cell>
          <cell r="K145">
            <v>234026</v>
          </cell>
          <cell r="L145">
            <v>218108</v>
          </cell>
          <cell r="M145">
            <v>227087</v>
          </cell>
          <cell r="N145">
            <v>208351</v>
          </cell>
        </row>
        <row r="146">
          <cell r="A146">
            <v>903100</v>
          </cell>
          <cell r="B146" t="str">
            <v>Cust Contracts &amp; Orders-Local</v>
          </cell>
          <cell r="C146">
            <v>19863</v>
          </cell>
          <cell r="D146">
            <v>13415</v>
          </cell>
          <cell r="E146">
            <v>106049</v>
          </cell>
          <cell r="F146">
            <v>3474</v>
          </cell>
          <cell r="G146">
            <v>-54837</v>
          </cell>
          <cell r="H146">
            <v>16014</v>
          </cell>
          <cell r="I146">
            <v>18872</v>
          </cell>
          <cell r="J146">
            <v>14189</v>
          </cell>
          <cell r="K146">
            <v>55386</v>
          </cell>
          <cell r="L146">
            <v>51776</v>
          </cell>
          <cell r="M146">
            <v>53305</v>
          </cell>
          <cell r="N146">
            <v>48584</v>
          </cell>
        </row>
        <row r="147">
          <cell r="A147">
            <v>903200</v>
          </cell>
          <cell r="B147" t="str">
            <v>Cust Billing &amp; Acct</v>
          </cell>
          <cell r="C147">
            <v>83400</v>
          </cell>
          <cell r="D147">
            <v>67759</v>
          </cell>
          <cell r="E147">
            <v>77812</v>
          </cell>
          <cell r="F147">
            <v>202043</v>
          </cell>
          <cell r="G147">
            <v>68496</v>
          </cell>
          <cell r="H147">
            <v>70144</v>
          </cell>
          <cell r="I147">
            <v>54259</v>
          </cell>
          <cell r="J147">
            <v>-19890</v>
          </cell>
          <cell r="K147">
            <v>77803</v>
          </cell>
          <cell r="L147">
            <v>67037</v>
          </cell>
          <cell r="M147">
            <v>69361</v>
          </cell>
          <cell r="N147">
            <v>64120</v>
          </cell>
        </row>
        <row r="148">
          <cell r="A148">
            <v>903300</v>
          </cell>
          <cell r="B148" t="str">
            <v>Cust Collecting-Local</v>
          </cell>
          <cell r="C148">
            <v>30106</v>
          </cell>
          <cell r="D148">
            <v>16373</v>
          </cell>
          <cell r="E148">
            <v>25626</v>
          </cell>
          <cell r="F148">
            <v>16902</v>
          </cell>
          <cell r="G148">
            <v>21521</v>
          </cell>
          <cell r="H148">
            <v>23536</v>
          </cell>
          <cell r="I148">
            <v>21135</v>
          </cell>
          <cell r="J148">
            <v>18569</v>
          </cell>
          <cell r="K148">
            <v>38855</v>
          </cell>
          <cell r="L148">
            <v>35129</v>
          </cell>
          <cell r="M148">
            <v>36998</v>
          </cell>
          <cell r="N148">
            <v>32718</v>
          </cell>
        </row>
        <row r="149">
          <cell r="A149">
            <v>903400</v>
          </cell>
          <cell r="B149" t="str">
            <v>Cust Receiv &amp; Collect Exp-Edp</v>
          </cell>
          <cell r="C149">
            <v>3947</v>
          </cell>
          <cell r="D149">
            <v>2706</v>
          </cell>
          <cell r="E149">
            <v>2352</v>
          </cell>
          <cell r="F149">
            <v>1433</v>
          </cell>
          <cell r="G149">
            <v>3562</v>
          </cell>
          <cell r="H149">
            <v>1479</v>
          </cell>
          <cell r="I149">
            <v>1947</v>
          </cell>
          <cell r="J149">
            <v>4240</v>
          </cell>
          <cell r="K149">
            <v>5674</v>
          </cell>
          <cell r="L149">
            <v>6511</v>
          </cell>
          <cell r="M149">
            <v>5725</v>
          </cell>
          <cell r="N149">
            <v>5750</v>
          </cell>
        </row>
        <row r="150">
          <cell r="A150">
            <v>903891</v>
          </cell>
          <cell r="B150" t="str">
            <v>IC Collection Agent Revenue</v>
          </cell>
          <cell r="C150">
            <v>-18862</v>
          </cell>
          <cell r="D150">
            <v>-20276</v>
          </cell>
          <cell r="E150">
            <v>-17779</v>
          </cell>
          <cell r="F150">
            <v>-16277</v>
          </cell>
          <cell r="G150">
            <v>-13288</v>
          </cell>
          <cell r="H150">
            <v>-13716</v>
          </cell>
          <cell r="I150">
            <v>-14971</v>
          </cell>
          <cell r="J150">
            <v>-15471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904001</v>
          </cell>
          <cell r="B151" t="str">
            <v>BAD DEBT EXPENSE</v>
          </cell>
          <cell r="C151">
            <v>1465</v>
          </cell>
          <cell r="D151">
            <v>-197</v>
          </cell>
          <cell r="E151">
            <v>-1846</v>
          </cell>
          <cell r="F151">
            <v>-1700</v>
          </cell>
          <cell r="G151">
            <v>54</v>
          </cell>
          <cell r="H151">
            <v>2340</v>
          </cell>
          <cell r="I151">
            <v>1865</v>
          </cell>
          <cell r="J151">
            <v>-2926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904003</v>
          </cell>
          <cell r="B152" t="str">
            <v>Cust Acctg-Loss On Sale-A/R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184238</v>
          </cell>
          <cell r="L152">
            <v>137832</v>
          </cell>
          <cell r="M152">
            <v>154253</v>
          </cell>
          <cell r="N152">
            <v>166850</v>
          </cell>
        </row>
        <row r="153">
          <cell r="A153">
            <v>905000</v>
          </cell>
          <cell r="B153" t="str">
            <v>Misc Customer Accts Expenses</v>
          </cell>
          <cell r="C153">
            <v>39</v>
          </cell>
          <cell r="D153">
            <v>59</v>
          </cell>
          <cell r="E153">
            <v>25</v>
          </cell>
          <cell r="F153">
            <v>5</v>
          </cell>
          <cell r="G153">
            <v>64</v>
          </cell>
          <cell r="H153">
            <v>36</v>
          </cell>
          <cell r="I153">
            <v>41</v>
          </cell>
          <cell r="J153">
            <v>30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908000</v>
          </cell>
          <cell r="B154" t="str">
            <v>Cust Asst Exp-Conservation Pro</v>
          </cell>
          <cell r="C154">
            <v>0</v>
          </cell>
          <cell r="D154">
            <v>10</v>
          </cell>
          <cell r="E154">
            <v>0</v>
          </cell>
          <cell r="F154">
            <v>0</v>
          </cell>
          <cell r="G154">
            <v>11</v>
          </cell>
          <cell r="H154">
            <v>42</v>
          </cell>
          <cell r="I154">
            <v>40</v>
          </cell>
          <cell r="J154">
            <v>17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909650</v>
          </cell>
          <cell r="B155" t="str">
            <v>Misc Advertising Expenses</v>
          </cell>
          <cell r="C155">
            <v>1938</v>
          </cell>
          <cell r="D155">
            <v>1041</v>
          </cell>
          <cell r="E155">
            <v>0</v>
          </cell>
          <cell r="F155">
            <v>435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910000</v>
          </cell>
          <cell r="B156" t="str">
            <v>Misc Cust Serv/Inform Exp</v>
          </cell>
          <cell r="C156">
            <v>32861</v>
          </cell>
          <cell r="D156">
            <v>27484</v>
          </cell>
          <cell r="E156">
            <v>24175</v>
          </cell>
          <cell r="F156">
            <v>29511</v>
          </cell>
          <cell r="G156">
            <v>26090</v>
          </cell>
          <cell r="H156">
            <v>27416</v>
          </cell>
          <cell r="I156">
            <v>29216</v>
          </cell>
          <cell r="J156">
            <v>29677</v>
          </cell>
          <cell r="K156">
            <v>27460</v>
          </cell>
          <cell r="L156">
            <v>29425</v>
          </cell>
          <cell r="M156">
            <v>27373</v>
          </cell>
          <cell r="N156">
            <v>27569</v>
          </cell>
        </row>
        <row r="157">
          <cell r="A157">
            <v>910100</v>
          </cell>
          <cell r="B157" t="str">
            <v>Exp-Rs Reg Prod/Svces-CstAccts</v>
          </cell>
          <cell r="C157">
            <v>16849</v>
          </cell>
          <cell r="D157">
            <v>11941</v>
          </cell>
          <cell r="E157">
            <v>9818</v>
          </cell>
          <cell r="F157">
            <v>20827</v>
          </cell>
          <cell r="G157">
            <v>23531</v>
          </cell>
          <cell r="H157">
            <v>10725</v>
          </cell>
          <cell r="I157">
            <v>9586</v>
          </cell>
          <cell r="J157">
            <v>17930</v>
          </cell>
          <cell r="K157">
            <v>19495</v>
          </cell>
          <cell r="L157">
            <v>19934</v>
          </cell>
          <cell r="M157">
            <v>28657</v>
          </cell>
          <cell r="N157">
            <v>19490</v>
          </cell>
        </row>
        <row r="158">
          <cell r="A158">
            <v>911000</v>
          </cell>
          <cell r="B158" t="str">
            <v>Supervision</v>
          </cell>
          <cell r="C158">
            <v>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912000</v>
          </cell>
          <cell r="B159" t="str">
            <v>Demonstrating &amp; Selling Exp</v>
          </cell>
          <cell r="C159">
            <v>120918</v>
          </cell>
          <cell r="D159">
            <v>100813</v>
          </cell>
          <cell r="E159">
            <v>86547</v>
          </cell>
          <cell r="F159">
            <v>98680</v>
          </cell>
          <cell r="G159">
            <v>106445</v>
          </cell>
          <cell r="H159">
            <v>114037</v>
          </cell>
          <cell r="I159">
            <v>101855</v>
          </cell>
          <cell r="J159">
            <v>93795</v>
          </cell>
          <cell r="K159">
            <v>129749</v>
          </cell>
          <cell r="L159">
            <v>129121</v>
          </cell>
          <cell r="M159">
            <v>129542</v>
          </cell>
          <cell r="N159">
            <v>134922</v>
          </cell>
        </row>
        <row r="160">
          <cell r="A160">
            <v>913001</v>
          </cell>
          <cell r="B160" t="str">
            <v>Advertising Expense</v>
          </cell>
          <cell r="C160">
            <v>2452</v>
          </cell>
          <cell r="D160">
            <v>1006</v>
          </cell>
          <cell r="E160">
            <v>1907</v>
          </cell>
          <cell r="F160">
            <v>-4318</v>
          </cell>
          <cell r="G160">
            <v>2770</v>
          </cell>
          <cell r="H160">
            <v>2033</v>
          </cell>
          <cell r="I160">
            <v>1234</v>
          </cell>
          <cell r="J160">
            <v>1941</v>
          </cell>
          <cell r="K160">
            <v>3595</v>
          </cell>
          <cell r="L160">
            <v>3595</v>
          </cell>
          <cell r="M160">
            <v>3595</v>
          </cell>
          <cell r="N160">
            <v>3595</v>
          </cell>
        </row>
        <row r="161">
          <cell r="A161">
            <v>920000</v>
          </cell>
          <cell r="B161" t="str">
            <v>A &amp; G Salaries</v>
          </cell>
          <cell r="C161">
            <v>1679084</v>
          </cell>
          <cell r="D161">
            <v>498052</v>
          </cell>
          <cell r="E161">
            <v>511827</v>
          </cell>
          <cell r="F161">
            <v>349691</v>
          </cell>
          <cell r="G161">
            <v>518673</v>
          </cell>
          <cell r="H161">
            <v>503059</v>
          </cell>
          <cell r="I161">
            <v>754453</v>
          </cell>
          <cell r="J161">
            <v>512863</v>
          </cell>
          <cell r="K161">
            <v>472389</v>
          </cell>
          <cell r="L161">
            <v>303007</v>
          </cell>
          <cell r="M161">
            <v>464545</v>
          </cell>
          <cell r="N161">
            <v>464503</v>
          </cell>
        </row>
        <row r="162">
          <cell r="A162">
            <v>920100</v>
          </cell>
          <cell r="B162" t="str">
            <v>Salaries &amp; Wages - Proj Supt -</v>
          </cell>
          <cell r="C162">
            <v>2219</v>
          </cell>
          <cell r="D162">
            <v>194</v>
          </cell>
          <cell r="E162">
            <v>14</v>
          </cell>
          <cell r="F162">
            <v>321</v>
          </cell>
          <cell r="G162">
            <v>2129</v>
          </cell>
          <cell r="H162">
            <v>4836</v>
          </cell>
          <cell r="I162">
            <v>1149</v>
          </cell>
          <cell r="J162">
            <v>1667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920300</v>
          </cell>
          <cell r="B163" t="str">
            <v>Project Development Labor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94</v>
          </cell>
          <cell r="L163">
            <v>100</v>
          </cell>
          <cell r="M163">
            <v>78</v>
          </cell>
          <cell r="N163">
            <v>93</v>
          </cell>
        </row>
        <row r="164">
          <cell r="A164">
            <v>921100</v>
          </cell>
          <cell r="B164" t="str">
            <v>Employee Expenses</v>
          </cell>
          <cell r="C164">
            <v>-15645</v>
          </cell>
          <cell r="D164">
            <v>18127</v>
          </cell>
          <cell r="E164">
            <v>33735</v>
          </cell>
          <cell r="F164">
            <v>22958</v>
          </cell>
          <cell r="G164">
            <v>5637</v>
          </cell>
          <cell r="H164">
            <v>23735</v>
          </cell>
          <cell r="I164">
            <v>27255</v>
          </cell>
          <cell r="J164">
            <v>-45</v>
          </cell>
          <cell r="K164">
            <v>25007</v>
          </cell>
          <cell r="L164">
            <v>27556</v>
          </cell>
          <cell r="M164">
            <v>25590</v>
          </cell>
          <cell r="N164">
            <v>25889</v>
          </cell>
        </row>
        <row r="165">
          <cell r="A165">
            <v>921101</v>
          </cell>
          <cell r="B165" t="str">
            <v>Employee Exp - NC</v>
          </cell>
          <cell r="C165">
            <v>1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921110</v>
          </cell>
          <cell r="B166" t="str">
            <v>Relocation Expenses</v>
          </cell>
          <cell r="C166">
            <v>1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921200</v>
          </cell>
          <cell r="B167" t="str">
            <v>Office Expenses</v>
          </cell>
          <cell r="C167">
            <v>66206</v>
          </cell>
          <cell r="D167">
            <v>59479</v>
          </cell>
          <cell r="E167">
            <v>31947</v>
          </cell>
          <cell r="F167">
            <v>81307</v>
          </cell>
          <cell r="G167">
            <v>17656</v>
          </cell>
          <cell r="H167">
            <v>26866</v>
          </cell>
          <cell r="I167">
            <v>66714</v>
          </cell>
          <cell r="J167">
            <v>17912</v>
          </cell>
          <cell r="K167">
            <v>59836</v>
          </cell>
          <cell r="L167">
            <v>81106</v>
          </cell>
          <cell r="M167">
            <v>61713</v>
          </cell>
          <cell r="N167">
            <v>61461</v>
          </cell>
        </row>
        <row r="168">
          <cell r="A168">
            <v>921300</v>
          </cell>
          <cell r="B168" t="str">
            <v>Telephone And Telegraph Exp</v>
          </cell>
          <cell r="C168">
            <v>51</v>
          </cell>
          <cell r="D168">
            <v>50</v>
          </cell>
          <cell r="E168">
            <v>1</v>
          </cell>
          <cell r="F168">
            <v>1</v>
          </cell>
          <cell r="G168">
            <v>7</v>
          </cell>
          <cell r="H168">
            <v>1</v>
          </cell>
          <cell r="I168">
            <v>7</v>
          </cell>
          <cell r="J168">
            <v>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921400</v>
          </cell>
          <cell r="B169" t="str">
            <v>Computer Services Expenses</v>
          </cell>
          <cell r="C169">
            <v>-12643</v>
          </cell>
          <cell r="D169">
            <v>34574</v>
          </cell>
          <cell r="E169">
            <v>9634</v>
          </cell>
          <cell r="F169">
            <v>3999</v>
          </cell>
          <cell r="G169">
            <v>9987</v>
          </cell>
          <cell r="H169">
            <v>5363</v>
          </cell>
          <cell r="I169">
            <v>111343</v>
          </cell>
          <cell r="J169">
            <v>11862</v>
          </cell>
          <cell r="K169">
            <v>6069</v>
          </cell>
          <cell r="L169">
            <v>4888</v>
          </cell>
          <cell r="M169">
            <v>9060</v>
          </cell>
          <cell r="N169">
            <v>5335</v>
          </cell>
        </row>
        <row r="170">
          <cell r="A170">
            <v>921540</v>
          </cell>
          <cell r="B170" t="str">
            <v>Computer Rent (Go Only)</v>
          </cell>
          <cell r="C170">
            <v>5085</v>
          </cell>
          <cell r="D170">
            <v>38675</v>
          </cell>
          <cell r="E170">
            <v>-17472</v>
          </cell>
          <cell r="F170">
            <v>10865</v>
          </cell>
          <cell r="G170">
            <v>12816</v>
          </cell>
          <cell r="H170">
            <v>12756</v>
          </cell>
          <cell r="I170">
            <v>12895</v>
          </cell>
          <cell r="J170">
            <v>13561</v>
          </cell>
          <cell r="K170">
            <v>297</v>
          </cell>
          <cell r="L170">
            <v>298</v>
          </cell>
          <cell r="M170">
            <v>296</v>
          </cell>
          <cell r="N170">
            <v>296</v>
          </cell>
        </row>
        <row r="171">
          <cell r="A171">
            <v>921600</v>
          </cell>
          <cell r="B171" t="str">
            <v>Other</v>
          </cell>
          <cell r="C171">
            <v>59</v>
          </cell>
          <cell r="D171">
            <v>20</v>
          </cell>
          <cell r="E171">
            <v>33</v>
          </cell>
          <cell r="F171">
            <v>99</v>
          </cell>
          <cell r="G171">
            <v>56</v>
          </cell>
          <cell r="H171">
            <v>35</v>
          </cell>
          <cell r="I171">
            <v>5</v>
          </cell>
          <cell r="J171">
            <v>13</v>
          </cell>
          <cell r="K171">
            <v>59</v>
          </cell>
          <cell r="L171">
            <v>59</v>
          </cell>
          <cell r="M171">
            <v>59</v>
          </cell>
          <cell r="N171">
            <v>59</v>
          </cell>
        </row>
        <row r="172">
          <cell r="A172">
            <v>921980</v>
          </cell>
          <cell r="B172" t="str">
            <v>Office Supplies &amp; Expenses</v>
          </cell>
          <cell r="C172">
            <v>156713</v>
          </cell>
          <cell r="D172">
            <v>150135</v>
          </cell>
          <cell r="E172">
            <v>110764</v>
          </cell>
          <cell r="F172">
            <v>124927</v>
          </cell>
          <cell r="G172">
            <v>118727</v>
          </cell>
          <cell r="H172">
            <v>110926</v>
          </cell>
          <cell r="I172">
            <v>118155</v>
          </cell>
          <cell r="J172">
            <v>113711</v>
          </cell>
          <cell r="K172">
            <v>119122</v>
          </cell>
          <cell r="L172">
            <v>119565</v>
          </cell>
          <cell r="M172">
            <v>119459</v>
          </cell>
          <cell r="N172">
            <v>119532</v>
          </cell>
        </row>
        <row r="173">
          <cell r="A173">
            <v>922000</v>
          </cell>
          <cell r="B173" t="str">
            <v>Admin  Exp Transfer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1</v>
          </cell>
          <cell r="J173">
            <v>1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923000</v>
          </cell>
          <cell r="B174" t="str">
            <v>Outside Services Employed</v>
          </cell>
          <cell r="C174">
            <v>230479</v>
          </cell>
          <cell r="D174">
            <v>29904</v>
          </cell>
          <cell r="E174">
            <v>109275</v>
          </cell>
          <cell r="F174">
            <v>84695</v>
          </cell>
          <cell r="G174">
            <v>87825</v>
          </cell>
          <cell r="H174">
            <v>123435</v>
          </cell>
          <cell r="I174">
            <v>99747</v>
          </cell>
          <cell r="J174">
            <v>91910</v>
          </cell>
          <cell r="K174">
            <v>65326</v>
          </cell>
          <cell r="L174">
            <v>103151</v>
          </cell>
          <cell r="M174">
            <v>72875</v>
          </cell>
          <cell r="N174">
            <v>67630</v>
          </cell>
        </row>
        <row r="175">
          <cell r="A175">
            <v>923980</v>
          </cell>
          <cell r="B175" t="str">
            <v>Outside Services Employee &amp;</v>
          </cell>
          <cell r="C175">
            <v>-17765</v>
          </cell>
          <cell r="D175">
            <v>-3706</v>
          </cell>
          <cell r="E175">
            <v>-11187</v>
          </cell>
          <cell r="F175">
            <v>205</v>
          </cell>
          <cell r="G175">
            <v>-8726</v>
          </cell>
          <cell r="H175">
            <v>-6426</v>
          </cell>
          <cell r="I175">
            <v>-5500</v>
          </cell>
          <cell r="J175">
            <v>-7140</v>
          </cell>
          <cell r="K175">
            <v>73</v>
          </cell>
          <cell r="L175">
            <v>73</v>
          </cell>
          <cell r="M175">
            <v>73</v>
          </cell>
          <cell r="N175">
            <v>73</v>
          </cell>
        </row>
        <row r="176">
          <cell r="A176">
            <v>924000</v>
          </cell>
          <cell r="B176" t="str">
            <v>Property Insurance</v>
          </cell>
          <cell r="C176">
            <v>-405</v>
          </cell>
          <cell r="D176">
            <v>268</v>
          </cell>
          <cell r="E176">
            <v>268</v>
          </cell>
          <cell r="F176">
            <v>-445</v>
          </cell>
          <cell r="G176">
            <v>268</v>
          </cell>
          <cell r="H176">
            <v>268</v>
          </cell>
          <cell r="I176">
            <v>1275</v>
          </cell>
          <cell r="J176">
            <v>398</v>
          </cell>
          <cell r="K176">
            <v>20</v>
          </cell>
          <cell r="L176">
            <v>20</v>
          </cell>
          <cell r="M176">
            <v>20</v>
          </cell>
          <cell r="N176">
            <v>20</v>
          </cell>
        </row>
        <row r="177">
          <cell r="A177">
            <v>924050</v>
          </cell>
          <cell r="B177" t="str">
            <v>Inter-Co Prop Ins Exp</v>
          </cell>
          <cell r="C177">
            <v>19792</v>
          </cell>
          <cell r="D177">
            <v>18101</v>
          </cell>
          <cell r="E177">
            <v>18101</v>
          </cell>
          <cell r="F177">
            <v>18101</v>
          </cell>
          <cell r="G177">
            <v>18101</v>
          </cell>
          <cell r="H177">
            <v>18101</v>
          </cell>
          <cell r="I177">
            <v>18101</v>
          </cell>
          <cell r="J177">
            <v>18101</v>
          </cell>
          <cell r="K177">
            <v>19417</v>
          </cell>
          <cell r="L177">
            <v>19417</v>
          </cell>
          <cell r="M177">
            <v>19417</v>
          </cell>
          <cell r="N177">
            <v>19417</v>
          </cell>
        </row>
        <row r="178">
          <cell r="A178">
            <v>924980</v>
          </cell>
          <cell r="B178" t="str">
            <v>Property Insurance For Corp.</v>
          </cell>
          <cell r="C178">
            <v>12793</v>
          </cell>
          <cell r="D178">
            <v>12370</v>
          </cell>
          <cell r="E178">
            <v>12370</v>
          </cell>
          <cell r="F178">
            <v>12370</v>
          </cell>
          <cell r="G178">
            <v>12370</v>
          </cell>
          <cell r="H178">
            <v>12370</v>
          </cell>
          <cell r="I178">
            <v>12370</v>
          </cell>
          <cell r="J178">
            <v>12370</v>
          </cell>
          <cell r="K178">
            <v>12805</v>
          </cell>
          <cell r="L178">
            <v>12805</v>
          </cell>
          <cell r="M178">
            <v>12805</v>
          </cell>
          <cell r="N178">
            <v>12805</v>
          </cell>
        </row>
        <row r="179">
          <cell r="A179">
            <v>925000</v>
          </cell>
          <cell r="B179" t="str">
            <v>Injuries &amp; Damages</v>
          </cell>
          <cell r="C179">
            <v>77148</v>
          </cell>
          <cell r="D179">
            <v>34714</v>
          </cell>
          <cell r="E179">
            <v>37577</v>
          </cell>
          <cell r="F179">
            <v>40350</v>
          </cell>
          <cell r="G179">
            <v>37069</v>
          </cell>
          <cell r="H179">
            <v>29294</v>
          </cell>
          <cell r="I179">
            <v>56113</v>
          </cell>
          <cell r="J179">
            <v>63057</v>
          </cell>
          <cell r="K179">
            <v>40670</v>
          </cell>
          <cell r="L179">
            <v>40670</v>
          </cell>
          <cell r="M179">
            <v>40670</v>
          </cell>
          <cell r="N179">
            <v>40670</v>
          </cell>
        </row>
        <row r="180">
          <cell r="A180">
            <v>925051</v>
          </cell>
          <cell r="B180" t="str">
            <v>INTER-CO GEN LIAB EXP</v>
          </cell>
          <cell r="C180">
            <v>21125</v>
          </cell>
          <cell r="D180">
            <v>19249</v>
          </cell>
          <cell r="E180">
            <v>19249</v>
          </cell>
          <cell r="F180">
            <v>19249</v>
          </cell>
          <cell r="G180">
            <v>19249</v>
          </cell>
          <cell r="H180">
            <v>19249</v>
          </cell>
          <cell r="I180">
            <v>19249</v>
          </cell>
          <cell r="J180">
            <v>19249</v>
          </cell>
          <cell r="K180">
            <v>19500</v>
          </cell>
          <cell r="L180">
            <v>19500</v>
          </cell>
          <cell r="M180">
            <v>19500</v>
          </cell>
          <cell r="N180">
            <v>19500</v>
          </cell>
        </row>
        <row r="181">
          <cell r="A181">
            <v>925100</v>
          </cell>
          <cell r="B181" t="str">
            <v>Accrued Inj And Damages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599</v>
          </cell>
          <cell r="L181">
            <v>599</v>
          </cell>
          <cell r="M181">
            <v>599</v>
          </cell>
          <cell r="N181">
            <v>599</v>
          </cell>
        </row>
        <row r="182">
          <cell r="A182">
            <v>925200</v>
          </cell>
          <cell r="B182" t="str">
            <v>Injuries And Damages-Other</v>
          </cell>
          <cell r="C182">
            <v>601</v>
          </cell>
          <cell r="D182">
            <v>646</v>
          </cell>
          <cell r="E182">
            <v>685</v>
          </cell>
          <cell r="F182">
            <v>522</v>
          </cell>
          <cell r="G182">
            <v>499</v>
          </cell>
          <cell r="H182">
            <v>421</v>
          </cell>
          <cell r="I182">
            <v>497</v>
          </cell>
          <cell r="J182">
            <v>532</v>
          </cell>
          <cell r="K182">
            <v>700</v>
          </cell>
          <cell r="L182">
            <v>700</v>
          </cell>
          <cell r="M182">
            <v>700</v>
          </cell>
          <cell r="N182">
            <v>700</v>
          </cell>
        </row>
        <row r="183">
          <cell r="A183">
            <v>925980</v>
          </cell>
          <cell r="B183" t="str">
            <v>Injuries And Damages For Corp.</v>
          </cell>
          <cell r="C183">
            <v>1057</v>
          </cell>
          <cell r="D183">
            <v>1284</v>
          </cell>
          <cell r="E183">
            <v>1284</v>
          </cell>
          <cell r="F183">
            <v>1284</v>
          </cell>
          <cell r="G183">
            <v>1284</v>
          </cell>
          <cell r="H183">
            <v>1284</v>
          </cell>
          <cell r="I183">
            <v>1284</v>
          </cell>
          <cell r="J183">
            <v>1284</v>
          </cell>
          <cell r="K183">
            <v>783</v>
          </cell>
          <cell r="L183">
            <v>783</v>
          </cell>
          <cell r="M183">
            <v>783</v>
          </cell>
          <cell r="N183">
            <v>783</v>
          </cell>
        </row>
        <row r="184">
          <cell r="A184">
            <v>926000</v>
          </cell>
          <cell r="B184" t="str">
            <v>Employee Benefits</v>
          </cell>
          <cell r="C184">
            <v>474788</v>
          </cell>
          <cell r="D184">
            <v>374291</v>
          </cell>
          <cell r="E184">
            <v>355204</v>
          </cell>
          <cell r="F184">
            <v>225473</v>
          </cell>
          <cell r="G184">
            <v>289801</v>
          </cell>
          <cell r="H184">
            <v>293709</v>
          </cell>
          <cell r="I184">
            <v>241483</v>
          </cell>
          <cell r="J184">
            <v>324612</v>
          </cell>
          <cell r="K184">
            <v>343915</v>
          </cell>
          <cell r="L184">
            <v>278112</v>
          </cell>
          <cell r="M184">
            <v>342132</v>
          </cell>
          <cell r="N184">
            <v>343296</v>
          </cell>
        </row>
        <row r="185">
          <cell r="A185">
            <v>926430</v>
          </cell>
          <cell r="B185" t="str">
            <v>Employees'Recreation Expense</v>
          </cell>
          <cell r="C185">
            <v>8</v>
          </cell>
          <cell r="D185">
            <v>1</v>
          </cell>
          <cell r="E185">
            <v>2</v>
          </cell>
          <cell r="F185">
            <v>0</v>
          </cell>
          <cell r="G185">
            <v>1</v>
          </cell>
          <cell r="H185">
            <v>3</v>
          </cell>
          <cell r="I185">
            <v>0</v>
          </cell>
          <cell r="J185">
            <v>1</v>
          </cell>
          <cell r="K185">
            <v>141</v>
          </cell>
          <cell r="L185">
            <v>141</v>
          </cell>
          <cell r="M185">
            <v>141</v>
          </cell>
          <cell r="N185">
            <v>141</v>
          </cell>
        </row>
        <row r="186">
          <cell r="A186">
            <v>926600</v>
          </cell>
          <cell r="B186" t="str">
            <v>Employee Benefits-Transferred</v>
          </cell>
          <cell r="C186">
            <v>-123881</v>
          </cell>
          <cell r="D186">
            <v>254395</v>
          </cell>
          <cell r="E186">
            <v>233644</v>
          </cell>
          <cell r="F186">
            <v>11093</v>
          </cell>
          <cell r="G186">
            <v>219553</v>
          </cell>
          <cell r="H186">
            <v>232683</v>
          </cell>
          <cell r="I186">
            <v>350993</v>
          </cell>
          <cell r="J186">
            <v>274685</v>
          </cell>
          <cell r="K186">
            <v>282027</v>
          </cell>
          <cell r="L186">
            <v>212409</v>
          </cell>
          <cell r="M186">
            <v>214049</v>
          </cell>
          <cell r="N186">
            <v>217598</v>
          </cell>
        </row>
        <row r="187">
          <cell r="A187">
            <v>926999</v>
          </cell>
          <cell r="B187" t="str">
            <v>Non Serv Pension (ASU 2017-07)</v>
          </cell>
          <cell r="C187">
            <v>-68081</v>
          </cell>
          <cell r="D187">
            <v>-63226</v>
          </cell>
          <cell r="E187">
            <v>-118964</v>
          </cell>
          <cell r="F187">
            <v>-91095</v>
          </cell>
          <cell r="G187">
            <v>-91095</v>
          </cell>
          <cell r="H187">
            <v>-91095</v>
          </cell>
          <cell r="I187">
            <v>-91095</v>
          </cell>
          <cell r="J187">
            <v>-64335</v>
          </cell>
          <cell r="K187">
            <v>-82199</v>
          </cell>
          <cell r="L187">
            <v>-82199</v>
          </cell>
          <cell r="M187">
            <v>-82199</v>
          </cell>
          <cell r="N187">
            <v>-82199</v>
          </cell>
        </row>
        <row r="188">
          <cell r="A188">
            <v>928006</v>
          </cell>
          <cell r="B188" t="str">
            <v>State Reg Comm Proceeding</v>
          </cell>
          <cell r="C188">
            <v>66775</v>
          </cell>
          <cell r="D188">
            <v>66775</v>
          </cell>
          <cell r="E188">
            <v>66775</v>
          </cell>
          <cell r="F188">
            <v>66775</v>
          </cell>
          <cell r="G188">
            <v>66775</v>
          </cell>
          <cell r="H188">
            <v>66775</v>
          </cell>
          <cell r="I188">
            <v>66775</v>
          </cell>
          <cell r="J188">
            <v>67799</v>
          </cell>
          <cell r="K188">
            <v>68803</v>
          </cell>
          <cell r="L188">
            <v>68803</v>
          </cell>
          <cell r="M188">
            <v>68803</v>
          </cell>
          <cell r="N188">
            <v>68803</v>
          </cell>
        </row>
        <row r="189">
          <cell r="A189">
            <v>928053</v>
          </cell>
          <cell r="B189" t="str">
            <v>Travel Exp</v>
          </cell>
          <cell r="C189">
            <v>-76</v>
          </cell>
          <cell r="D189"/>
          <cell r="E189"/>
          <cell r="F189"/>
          <cell r="G189"/>
          <cell r="H189">
            <v>2</v>
          </cell>
          <cell r="I189">
            <v>0</v>
          </cell>
          <cell r="J189">
            <v>19</v>
          </cell>
          <cell r="K189"/>
          <cell r="L189"/>
          <cell r="M189"/>
          <cell r="N189"/>
        </row>
        <row r="190">
          <cell r="A190">
            <v>929000</v>
          </cell>
          <cell r="B190" t="str">
            <v>Duplicate Chrgs-Enrgy To Exp</v>
          </cell>
          <cell r="C190">
            <v>-4836</v>
          </cell>
          <cell r="D190">
            <v>-3730</v>
          </cell>
          <cell r="E190">
            <v>-5517</v>
          </cell>
          <cell r="F190">
            <v>-5424</v>
          </cell>
          <cell r="G190">
            <v>-5320</v>
          </cell>
          <cell r="H190">
            <v>-3690</v>
          </cell>
          <cell r="I190">
            <v>-3648</v>
          </cell>
          <cell r="J190">
            <v>-4140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929500</v>
          </cell>
          <cell r="B191" t="str">
            <v>Admin Exp Transf</v>
          </cell>
          <cell r="C191">
            <v>-79117</v>
          </cell>
          <cell r="D191">
            <v>-52074</v>
          </cell>
          <cell r="E191">
            <v>-54249</v>
          </cell>
          <cell r="F191">
            <v>-66369</v>
          </cell>
          <cell r="G191">
            <v>-38966</v>
          </cell>
          <cell r="H191">
            <v>-35181</v>
          </cell>
          <cell r="I191">
            <v>-42039</v>
          </cell>
          <cell r="J191">
            <v>-45589</v>
          </cell>
          <cell r="K191">
            <v>-97415</v>
          </cell>
          <cell r="L191">
            <v>-87109</v>
          </cell>
          <cell r="M191">
            <v>-99786</v>
          </cell>
          <cell r="N191">
            <v>-71350</v>
          </cell>
        </row>
        <row r="192">
          <cell r="A192">
            <v>930150</v>
          </cell>
          <cell r="B192" t="str">
            <v>Miscellaneous Advertising Exp</v>
          </cell>
          <cell r="C192">
            <v>15188</v>
          </cell>
          <cell r="D192">
            <v>-3225</v>
          </cell>
          <cell r="E192">
            <v>607</v>
          </cell>
          <cell r="F192">
            <v>13088</v>
          </cell>
          <cell r="G192">
            <v>2989</v>
          </cell>
          <cell r="H192">
            <v>4061</v>
          </cell>
          <cell r="I192">
            <v>2837</v>
          </cell>
          <cell r="J192">
            <v>3210</v>
          </cell>
          <cell r="K192">
            <v>-259</v>
          </cell>
          <cell r="L192">
            <v>133</v>
          </cell>
          <cell r="M192">
            <v>-259</v>
          </cell>
          <cell r="N192">
            <v>-259</v>
          </cell>
        </row>
        <row r="193">
          <cell r="A193">
            <v>930200</v>
          </cell>
          <cell r="B193" t="str">
            <v>Misc General Expenses</v>
          </cell>
          <cell r="C193">
            <v>41340</v>
          </cell>
          <cell r="D193">
            <v>54696</v>
          </cell>
          <cell r="E193">
            <v>78368</v>
          </cell>
          <cell r="F193">
            <v>67757</v>
          </cell>
          <cell r="G193">
            <v>62936</v>
          </cell>
          <cell r="H193">
            <v>66890</v>
          </cell>
          <cell r="I193">
            <v>65163</v>
          </cell>
          <cell r="J193">
            <v>62372</v>
          </cell>
          <cell r="K193">
            <v>76695</v>
          </cell>
          <cell r="L193">
            <v>73433</v>
          </cell>
          <cell r="M193">
            <v>74227</v>
          </cell>
          <cell r="N193">
            <v>73687</v>
          </cell>
        </row>
        <row r="194">
          <cell r="A194">
            <v>930210</v>
          </cell>
          <cell r="B194" t="str">
            <v>Industry Association Dues</v>
          </cell>
          <cell r="C194">
            <v>0</v>
          </cell>
          <cell r="D194">
            <v>36489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930220</v>
          </cell>
          <cell r="B195" t="str">
            <v>Exp Of Servicing Securities</v>
          </cell>
          <cell r="C195">
            <v>0</v>
          </cell>
          <cell r="D195">
            <v>-108</v>
          </cell>
          <cell r="E195">
            <v>-51</v>
          </cell>
          <cell r="F195">
            <v>11943</v>
          </cell>
          <cell r="G195">
            <v>0</v>
          </cell>
          <cell r="H195">
            <v>11385</v>
          </cell>
          <cell r="I195">
            <v>-49</v>
          </cell>
          <cell r="J195">
            <v>-41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930230</v>
          </cell>
          <cell r="B196" t="str">
            <v>Dues To Various Organizations</v>
          </cell>
          <cell r="C196">
            <v>78</v>
          </cell>
          <cell r="D196">
            <v>2784</v>
          </cell>
          <cell r="E196">
            <v>285</v>
          </cell>
          <cell r="F196">
            <v>8200</v>
          </cell>
          <cell r="G196">
            <v>2220</v>
          </cell>
          <cell r="H196">
            <v>168</v>
          </cell>
          <cell r="I196">
            <v>157</v>
          </cell>
          <cell r="J196">
            <v>6386</v>
          </cell>
          <cell r="K196">
            <v>2108</v>
          </cell>
          <cell r="L196">
            <v>825</v>
          </cell>
          <cell r="M196">
            <v>5472</v>
          </cell>
          <cell r="N196">
            <v>1292</v>
          </cell>
        </row>
        <row r="197">
          <cell r="A197">
            <v>930240</v>
          </cell>
          <cell r="B197" t="str">
            <v>Director'S Expenses</v>
          </cell>
          <cell r="C197">
            <v>7073</v>
          </cell>
          <cell r="D197">
            <v>6371</v>
          </cell>
          <cell r="E197">
            <v>-1113</v>
          </cell>
          <cell r="F197">
            <v>392</v>
          </cell>
          <cell r="G197">
            <v>6026</v>
          </cell>
          <cell r="H197">
            <v>23622</v>
          </cell>
          <cell r="I197">
            <v>215</v>
          </cell>
          <cell r="J197">
            <v>8974</v>
          </cell>
          <cell r="K197">
            <v>2498</v>
          </cell>
          <cell r="L197">
            <v>2498</v>
          </cell>
          <cell r="M197">
            <v>2498</v>
          </cell>
          <cell r="N197">
            <v>2498</v>
          </cell>
        </row>
        <row r="198">
          <cell r="A198">
            <v>930250</v>
          </cell>
          <cell r="B198" t="str">
            <v>Buy\Sell Transf Employee Homes</v>
          </cell>
          <cell r="C198">
            <v>1253</v>
          </cell>
          <cell r="D198">
            <v>-412</v>
          </cell>
          <cell r="E198">
            <v>439</v>
          </cell>
          <cell r="F198">
            <v>376</v>
          </cell>
          <cell r="G198">
            <v>628</v>
          </cell>
          <cell r="H198">
            <v>2039</v>
          </cell>
          <cell r="I198">
            <v>-171</v>
          </cell>
          <cell r="J198">
            <v>1006</v>
          </cell>
          <cell r="K198">
            <v>143</v>
          </cell>
          <cell r="L198">
            <v>143</v>
          </cell>
          <cell r="M198">
            <v>143</v>
          </cell>
          <cell r="N198">
            <v>143</v>
          </cell>
        </row>
        <row r="199">
          <cell r="A199">
            <v>930600</v>
          </cell>
          <cell r="B199" t="str">
            <v>Leased Circuit Charges-Other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930700</v>
          </cell>
          <cell r="B200" t="str">
            <v>Research &amp; Development</v>
          </cell>
          <cell r="C200">
            <v>389</v>
          </cell>
          <cell r="D200">
            <v>1249</v>
          </cell>
          <cell r="E200">
            <v>143</v>
          </cell>
          <cell r="F200">
            <v>309</v>
          </cell>
          <cell r="G200">
            <v>407</v>
          </cell>
          <cell r="H200">
            <v>28</v>
          </cell>
          <cell r="I200">
            <v>39</v>
          </cell>
          <cell r="J200">
            <v>255</v>
          </cell>
          <cell r="K200">
            <v>0</v>
          </cell>
          <cell r="L200">
            <v>0</v>
          </cell>
          <cell r="M200">
            <v>253</v>
          </cell>
          <cell r="N200">
            <v>0</v>
          </cell>
        </row>
        <row r="201">
          <cell r="A201">
            <v>930940</v>
          </cell>
          <cell r="B201" t="str">
            <v>General Expenses</v>
          </cell>
          <cell r="C201">
            <v>223</v>
          </cell>
          <cell r="D201">
            <v>86</v>
          </cell>
          <cell r="E201">
            <v>134</v>
          </cell>
          <cell r="F201">
            <v>119</v>
          </cell>
          <cell r="G201">
            <v>101</v>
          </cell>
          <cell r="H201">
            <v>31</v>
          </cell>
          <cell r="I201">
            <v>292</v>
          </cell>
          <cell r="J201">
            <v>171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931001</v>
          </cell>
          <cell r="B202" t="str">
            <v>Rents-A&amp;G</v>
          </cell>
          <cell r="C202">
            <v>8621</v>
          </cell>
          <cell r="D202">
            <v>7724</v>
          </cell>
          <cell r="E202">
            <v>9783</v>
          </cell>
          <cell r="F202">
            <v>8216</v>
          </cell>
          <cell r="G202">
            <v>9513</v>
          </cell>
          <cell r="H202">
            <v>5469</v>
          </cell>
          <cell r="I202">
            <v>7277</v>
          </cell>
          <cell r="J202">
            <v>9039</v>
          </cell>
          <cell r="K202">
            <v>5936</v>
          </cell>
          <cell r="L202">
            <v>5937</v>
          </cell>
          <cell r="M202">
            <v>5938</v>
          </cell>
          <cell r="N202">
            <v>5938</v>
          </cell>
        </row>
        <row r="203">
          <cell r="A203">
            <v>931003</v>
          </cell>
          <cell r="B203" t="str">
            <v>Lease Amortization Expense</v>
          </cell>
          <cell r="C203">
            <v>0</v>
          </cell>
          <cell r="D203">
            <v>9429</v>
          </cell>
          <cell r="E203">
            <v>9429</v>
          </cell>
          <cell r="F203">
            <v>-9387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931008</v>
          </cell>
          <cell r="B204" t="str">
            <v>A&amp;G Rents-IC</v>
          </cell>
          <cell r="C204">
            <v>80020</v>
          </cell>
          <cell r="D204">
            <v>84181</v>
          </cell>
          <cell r="E204">
            <v>85130</v>
          </cell>
          <cell r="F204">
            <v>85276</v>
          </cell>
          <cell r="G204">
            <v>87352</v>
          </cell>
          <cell r="H204">
            <v>87242</v>
          </cell>
          <cell r="I204">
            <v>86750</v>
          </cell>
          <cell r="J204">
            <v>84656</v>
          </cell>
          <cell r="K204">
            <v>74627</v>
          </cell>
          <cell r="L204">
            <v>74627</v>
          </cell>
          <cell r="M204">
            <v>74627</v>
          </cell>
          <cell r="N204">
            <v>74627</v>
          </cell>
        </row>
        <row r="205">
          <cell r="A205">
            <v>932000</v>
          </cell>
          <cell r="B205" t="str">
            <v>Maintenance Of Gen Plant-Gas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935100</v>
          </cell>
          <cell r="B206" t="str">
            <v>Maint General Plant-Elec</v>
          </cell>
          <cell r="C206">
            <v>1302</v>
          </cell>
          <cell r="D206">
            <v>6</v>
          </cell>
          <cell r="E206">
            <v>12</v>
          </cell>
          <cell r="F206">
            <v>6</v>
          </cell>
          <cell r="G206">
            <v>7</v>
          </cell>
          <cell r="H206">
            <v>18</v>
          </cell>
          <cell r="I206">
            <v>-6</v>
          </cell>
          <cell r="J206">
            <v>0</v>
          </cell>
          <cell r="K206">
            <v>30</v>
          </cell>
          <cell r="L206">
            <v>16</v>
          </cell>
          <cell r="M206">
            <v>16</v>
          </cell>
          <cell r="N206">
            <v>17</v>
          </cell>
        </row>
        <row r="207">
          <cell r="A207">
            <v>935200</v>
          </cell>
          <cell r="B207" t="str">
            <v>Cust Infor &amp; Computer Control</v>
          </cell>
          <cell r="C207">
            <v>2023</v>
          </cell>
          <cell r="D207">
            <v>1</v>
          </cell>
          <cell r="E207">
            <v>9</v>
          </cell>
          <cell r="F207">
            <v>0</v>
          </cell>
          <cell r="G207">
            <v>0</v>
          </cell>
          <cell r="H207">
            <v>-1</v>
          </cell>
          <cell r="I207">
            <v>0</v>
          </cell>
          <cell r="J207">
            <v>-2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D46"/>
          <cell r="G46"/>
          <cell r="H46"/>
          <cell r="I46"/>
          <cell r="J46"/>
          <cell r="K46"/>
          <cell r="L46"/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A57">
            <v>447150</v>
          </cell>
          <cell r="D57" t="str">
            <v>FACASM</v>
          </cell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A58">
            <v>447150</v>
          </cell>
          <cell r="D58" t="str">
            <v>FER668</v>
          </cell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  <row r="68">
          <cell r="A68">
            <v>456610</v>
          </cell>
          <cell r="D68" t="str">
            <v>OTHER</v>
          </cell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/>
      <sheetData sheetId="13">
        <row r="18">
          <cell r="I18">
            <v>1949359830</v>
          </cell>
        </row>
      </sheetData>
      <sheetData sheetId="14"/>
      <sheetData sheetId="15">
        <row r="252">
          <cell r="C252">
            <v>0.73560000000000003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45634448</v>
          </cell>
        </row>
        <row r="23">
          <cell r="G23">
            <v>89261</v>
          </cell>
        </row>
      </sheetData>
      <sheetData sheetId="33">
        <row r="38">
          <cell r="J38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-2006063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58">
          <cell r="T158">
            <v>1107</v>
          </cell>
          <cell r="U158" t="str">
            <v xml:space="preserve">Interest Charges  </v>
          </cell>
          <cell r="V158"/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V159"/>
          <cell r="W159">
            <v>35724558</v>
          </cell>
          <cell r="X159">
            <v>18446117</v>
          </cell>
        </row>
        <row r="160">
          <cell r="T160"/>
          <cell r="U160"/>
          <cell r="V160"/>
          <cell r="W160"/>
          <cell r="X160"/>
        </row>
        <row r="161">
          <cell r="T161" t="str">
            <v>Perm</v>
          </cell>
          <cell r="U161" t="str">
            <v>Permanent Differences</v>
          </cell>
          <cell r="V161"/>
          <cell r="W161">
            <v>425850</v>
          </cell>
          <cell r="X161">
            <v>421236.99999999965</v>
          </cell>
        </row>
        <row r="162">
          <cell r="T162"/>
          <cell r="U162"/>
          <cell r="V162"/>
          <cell r="W162"/>
          <cell r="X162"/>
        </row>
        <row r="163">
          <cell r="T163"/>
          <cell r="U163" t="str">
            <v>Temporary Differences:</v>
          </cell>
          <cell r="V163"/>
          <cell r="W163"/>
          <cell r="X163"/>
        </row>
        <row r="164">
          <cell r="T164" t="str">
            <v>T13A08</v>
          </cell>
          <cell r="U164" t="str">
            <v>Accounting Depreciation</v>
          </cell>
          <cell r="V164"/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V165"/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V166"/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1">
          <cell r="M21">
            <v>6.7110000000000003E-2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0.71665999999999996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0.71145999999999998</v>
          </cell>
        </row>
      </sheetData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  <pageSetUpPr fitToPage="1"/>
  </sheetPr>
  <dimension ref="A1:S264"/>
  <sheetViews>
    <sheetView tabSelected="1" view="pageLayout" topLeftCell="D1" zoomScaleNormal="80" workbookViewId="0"/>
  </sheetViews>
  <sheetFormatPr defaultColWidth="15.5703125" defaultRowHeight="12.75" x14ac:dyDescent="0.2"/>
  <cols>
    <col min="1" max="1" width="9.5703125" customWidth="1"/>
    <col min="2" max="2" width="36.42578125" customWidth="1"/>
    <col min="3" max="4" width="9.5703125" customWidth="1"/>
    <col min="5" max="5" width="15.5703125" customWidth="1"/>
    <col min="6" max="18" width="12.5703125" customWidth="1"/>
    <col min="19" max="20" width="10.42578125" customWidth="1"/>
    <col min="21" max="21" width="12.42578125" customWidth="1"/>
    <col min="22" max="22" width="14.42578125" customWidth="1"/>
  </cols>
  <sheetData>
    <row r="1" spans="1:19" x14ac:dyDescent="0.2">
      <c r="A1" s="1" t="s">
        <v>272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x14ac:dyDescent="0.2">
      <c r="A2" s="1" t="s">
        <v>273</v>
      </c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x14ac:dyDescent="0.2">
      <c r="A3" s="4" t="s">
        <v>0</v>
      </c>
      <c r="B3" s="4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x14ac:dyDescent="0.2">
      <c r="A4" s="4" t="s">
        <v>1</v>
      </c>
      <c r="B4" s="4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9" ht="12" customHeight="1" x14ac:dyDescent="0.35">
      <c r="A5" s="1"/>
      <c r="B5" s="1"/>
      <c r="C5" s="2"/>
      <c r="D5" s="2"/>
      <c r="E5" s="3"/>
      <c r="F5" s="3"/>
      <c r="G5" s="3"/>
      <c r="H5" s="3"/>
      <c r="I5" s="3"/>
      <c r="J5" s="3"/>
      <c r="K5" s="3"/>
      <c r="L5" s="5"/>
      <c r="M5" s="3"/>
      <c r="N5" s="3"/>
      <c r="O5" s="3"/>
      <c r="P5" s="3"/>
      <c r="Q5" s="3"/>
      <c r="R5" s="3"/>
    </row>
    <row r="6" spans="1:19" x14ac:dyDescent="0.2">
      <c r="A6" s="1" t="s">
        <v>274</v>
      </c>
      <c r="B6" s="1"/>
      <c r="C6" s="2"/>
      <c r="D6" s="2"/>
      <c r="E6" s="3"/>
      <c r="F6" s="6"/>
      <c r="G6" s="3"/>
      <c r="H6" s="3"/>
      <c r="I6" s="3"/>
      <c r="J6" s="3"/>
      <c r="K6" s="3"/>
      <c r="L6" s="6"/>
      <c r="M6" s="6"/>
      <c r="N6" s="6"/>
      <c r="O6" s="3"/>
      <c r="P6" s="3"/>
      <c r="Q6" s="3"/>
      <c r="R6" s="3"/>
    </row>
    <row r="7" spans="1:19" x14ac:dyDescent="0.2">
      <c r="A7" s="1" t="s">
        <v>275</v>
      </c>
      <c r="B7" s="1"/>
      <c r="C7" s="2"/>
      <c r="D7" s="2"/>
      <c r="E7" s="3"/>
      <c r="F7" s="6"/>
      <c r="G7" s="3"/>
      <c r="H7" s="3"/>
      <c r="I7" s="3"/>
      <c r="J7" s="3"/>
      <c r="K7" s="3"/>
      <c r="L7" s="6"/>
      <c r="M7" s="6"/>
      <c r="N7" s="6"/>
      <c r="O7" s="3"/>
      <c r="P7" s="3"/>
      <c r="Q7" s="3"/>
      <c r="R7" s="3"/>
    </row>
    <row r="8" spans="1:19" x14ac:dyDescent="0.2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3"/>
      <c r="M8" s="3"/>
      <c r="N8" s="3"/>
      <c r="O8" s="3"/>
      <c r="P8" s="3"/>
      <c r="Q8" s="3"/>
      <c r="R8" s="3"/>
    </row>
    <row r="9" spans="1:19" ht="13.5" thickBot="1" x14ac:dyDescent="0.25">
      <c r="A9" s="2"/>
      <c r="B9" s="2"/>
      <c r="C9" s="2"/>
      <c r="D9" s="2"/>
      <c r="E9" s="7"/>
      <c r="F9" s="8" t="s">
        <v>2</v>
      </c>
      <c r="G9" s="8" t="s">
        <v>2</v>
      </c>
      <c r="H9" s="8" t="s">
        <v>2</v>
      </c>
      <c r="I9" s="8" t="s">
        <v>2</v>
      </c>
      <c r="J9" s="8" t="s">
        <v>2</v>
      </c>
      <c r="K9" s="8" t="s">
        <v>2</v>
      </c>
      <c r="L9" s="8" t="s">
        <v>2</v>
      </c>
      <c r="M9" s="8" t="s">
        <v>2</v>
      </c>
      <c r="N9" s="9" t="s">
        <v>3</v>
      </c>
      <c r="O9" s="9" t="s">
        <v>3</v>
      </c>
      <c r="P9" s="9" t="s">
        <v>3</v>
      </c>
      <c r="Q9" s="9" t="s">
        <v>3</v>
      </c>
      <c r="R9" s="3"/>
    </row>
    <row r="10" spans="1:19" ht="13.5" thickBot="1" x14ac:dyDescent="0.25">
      <c r="A10" s="10" t="s">
        <v>4</v>
      </c>
      <c r="B10" s="11" t="s">
        <v>5</v>
      </c>
      <c r="C10" s="10" t="s">
        <v>6</v>
      </c>
      <c r="D10" s="10" t="s">
        <v>7</v>
      </c>
      <c r="E10" s="11" t="s">
        <v>8</v>
      </c>
      <c r="F10" s="12">
        <v>43465</v>
      </c>
      <c r="G10" s="12">
        <v>43496</v>
      </c>
      <c r="H10" s="12">
        <v>43524</v>
      </c>
      <c r="I10" s="12">
        <v>43555</v>
      </c>
      <c r="J10" s="12">
        <v>43585</v>
      </c>
      <c r="K10" s="12">
        <v>43616</v>
      </c>
      <c r="L10" s="12">
        <v>43646</v>
      </c>
      <c r="M10" s="12">
        <v>43677</v>
      </c>
      <c r="N10" s="12">
        <v>43708</v>
      </c>
      <c r="O10" s="12">
        <v>43738</v>
      </c>
      <c r="P10" s="12">
        <v>43769</v>
      </c>
      <c r="Q10" s="12">
        <v>43799</v>
      </c>
      <c r="R10" s="3"/>
    </row>
    <row r="11" spans="1:19" x14ac:dyDescent="0.2">
      <c r="A11" s="13">
        <v>403002</v>
      </c>
      <c r="B11" s="14" t="s">
        <v>9</v>
      </c>
      <c r="C11" s="13" t="s">
        <v>10</v>
      </c>
      <c r="D11" s="15">
        <f>VALUE(LEFT(A11,3))</f>
        <v>403</v>
      </c>
      <c r="E11" s="16">
        <f t="shared" ref="E11:E74" si="0">SUM(F11:Q11)</f>
        <v>44295893</v>
      </c>
      <c r="F11" s="6">
        <v>4054912</v>
      </c>
      <c r="G11" s="6">
        <v>3531520</v>
      </c>
      <c r="H11" s="6">
        <v>3535189</v>
      </c>
      <c r="I11" s="6">
        <v>3078752</v>
      </c>
      <c r="J11" s="6">
        <v>3988584</v>
      </c>
      <c r="K11" s="6">
        <v>3198329</v>
      </c>
      <c r="L11" s="6">
        <v>3824491</v>
      </c>
      <c r="M11" s="6">
        <v>3671327</v>
      </c>
      <c r="N11" s="6">
        <v>3759448</v>
      </c>
      <c r="O11" s="6">
        <v>3761735</v>
      </c>
      <c r="P11" s="6">
        <v>3943155</v>
      </c>
      <c r="Q11" s="6">
        <v>3948451</v>
      </c>
      <c r="R11" s="17"/>
      <c r="S11" s="18"/>
    </row>
    <row r="12" spans="1:19" x14ac:dyDescent="0.2">
      <c r="A12" s="13">
        <v>404200</v>
      </c>
      <c r="B12" s="14" t="s">
        <v>11</v>
      </c>
      <c r="C12" s="13" t="s">
        <v>10</v>
      </c>
      <c r="D12" s="15">
        <f t="shared" ref="D12:D92" si="1">VALUE(LEFT(A12,3))</f>
        <v>404</v>
      </c>
      <c r="E12" s="16">
        <f t="shared" si="0"/>
        <v>2357604</v>
      </c>
      <c r="F12" s="6">
        <v>225093</v>
      </c>
      <c r="G12" s="6">
        <v>225153</v>
      </c>
      <c r="H12" s="6">
        <v>225225</v>
      </c>
      <c r="I12" s="6">
        <v>216034</v>
      </c>
      <c r="J12" s="6">
        <v>210045</v>
      </c>
      <c r="K12" s="6">
        <v>209521</v>
      </c>
      <c r="L12" s="6">
        <v>207948</v>
      </c>
      <c r="M12" s="6">
        <v>208921</v>
      </c>
      <c r="N12" s="6">
        <v>162111</v>
      </c>
      <c r="O12" s="6">
        <v>161195</v>
      </c>
      <c r="P12" s="6">
        <v>153179</v>
      </c>
      <c r="Q12" s="6">
        <v>153179</v>
      </c>
      <c r="R12" s="17"/>
      <c r="S12" s="18"/>
    </row>
    <row r="13" spans="1:19" x14ac:dyDescent="0.2">
      <c r="A13" s="19">
        <v>407115</v>
      </c>
      <c r="B13" s="20" t="s">
        <v>12</v>
      </c>
      <c r="C13" s="19" t="s">
        <v>13</v>
      </c>
      <c r="D13" s="21">
        <f t="shared" si="1"/>
        <v>407</v>
      </c>
      <c r="E13" s="16">
        <f t="shared" si="0"/>
        <v>322192</v>
      </c>
      <c r="F13" s="6">
        <v>95235</v>
      </c>
      <c r="G13" s="6">
        <v>0</v>
      </c>
      <c r="H13" s="6">
        <v>0</v>
      </c>
      <c r="I13" s="6">
        <v>110974</v>
      </c>
      <c r="J13" s="6">
        <v>0</v>
      </c>
      <c r="K13" s="6">
        <v>0</v>
      </c>
      <c r="L13" s="6">
        <v>115983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17"/>
      <c r="S13" s="18"/>
    </row>
    <row r="14" spans="1:19" x14ac:dyDescent="0.2">
      <c r="A14" s="19">
        <v>407305</v>
      </c>
      <c r="B14" s="20" t="s">
        <v>14</v>
      </c>
      <c r="C14" s="19" t="s">
        <v>13</v>
      </c>
      <c r="D14" s="21">
        <f t="shared" si="1"/>
        <v>407</v>
      </c>
      <c r="E14" s="16">
        <f t="shared" si="0"/>
        <v>5500511</v>
      </c>
      <c r="F14" s="6">
        <v>487474</v>
      </c>
      <c r="G14" s="6">
        <v>487474</v>
      </c>
      <c r="H14" s="6">
        <v>487474</v>
      </c>
      <c r="I14" s="6">
        <v>487474</v>
      </c>
      <c r="J14" s="6">
        <v>487474</v>
      </c>
      <c r="K14" s="6">
        <v>487474</v>
      </c>
      <c r="L14" s="6">
        <v>422000</v>
      </c>
      <c r="M14" s="6">
        <v>474807</v>
      </c>
      <c r="N14" s="6">
        <v>419715</v>
      </c>
      <c r="O14" s="6">
        <v>419715</v>
      </c>
      <c r="P14" s="6">
        <v>419715</v>
      </c>
      <c r="Q14" s="6">
        <v>419715</v>
      </c>
      <c r="R14" s="17"/>
      <c r="S14" s="18"/>
    </row>
    <row r="15" spans="1:19" x14ac:dyDescent="0.2">
      <c r="A15" s="19">
        <v>407324</v>
      </c>
      <c r="B15" s="20" t="s">
        <v>15</v>
      </c>
      <c r="C15" s="19" t="s">
        <v>13</v>
      </c>
      <c r="D15" s="21">
        <f t="shared" si="1"/>
        <v>407</v>
      </c>
      <c r="E15" s="16">
        <f t="shared" ref="E15" si="2">SUM(F15:Q15)</f>
        <v>8808238</v>
      </c>
      <c r="F15" s="6">
        <v>272372</v>
      </c>
      <c r="G15" s="6">
        <v>440914</v>
      </c>
      <c r="H15" s="6">
        <v>465523</v>
      </c>
      <c r="I15" s="6">
        <v>380482</v>
      </c>
      <c r="J15" s="6">
        <v>353336</v>
      </c>
      <c r="K15" s="6">
        <v>611094</v>
      </c>
      <c r="L15" s="6">
        <v>1791033</v>
      </c>
      <c r="M15" s="6">
        <v>1843540</v>
      </c>
      <c r="N15" s="6">
        <v>662486</v>
      </c>
      <c r="O15" s="6">
        <v>662486</v>
      </c>
      <c r="P15" s="6">
        <v>662486</v>
      </c>
      <c r="Q15" s="6">
        <v>662486</v>
      </c>
      <c r="R15" s="17"/>
      <c r="S15" s="18"/>
    </row>
    <row r="16" spans="1:19" x14ac:dyDescent="0.2">
      <c r="A16" s="13">
        <v>407354</v>
      </c>
      <c r="B16" s="14" t="s">
        <v>16</v>
      </c>
      <c r="C16" s="13" t="s">
        <v>17</v>
      </c>
      <c r="D16" s="15">
        <f t="shared" si="1"/>
        <v>407</v>
      </c>
      <c r="E16" s="16">
        <f t="shared" si="0"/>
        <v>4094558</v>
      </c>
      <c r="F16" s="6">
        <v>655377</v>
      </c>
      <c r="G16" s="6">
        <v>859765</v>
      </c>
      <c r="H16" s="6">
        <v>842490</v>
      </c>
      <c r="I16" s="6">
        <v>804281</v>
      </c>
      <c r="J16" s="6">
        <v>652374</v>
      </c>
      <c r="K16" s="6">
        <v>467784</v>
      </c>
      <c r="L16" s="6">
        <v>-477062</v>
      </c>
      <c r="M16" s="6">
        <v>289549</v>
      </c>
      <c r="N16" s="6">
        <v>0</v>
      </c>
      <c r="O16" s="6">
        <v>0</v>
      </c>
      <c r="P16" s="6">
        <v>0</v>
      </c>
      <c r="Q16" s="6">
        <v>0</v>
      </c>
      <c r="R16" s="17"/>
      <c r="S16" s="18"/>
    </row>
    <row r="17" spans="1:19" x14ac:dyDescent="0.2">
      <c r="A17" s="13">
        <v>407407</v>
      </c>
      <c r="B17" s="14" t="s">
        <v>18</v>
      </c>
      <c r="C17" s="13" t="s">
        <v>17</v>
      </c>
      <c r="D17" s="15">
        <f t="shared" si="1"/>
        <v>407</v>
      </c>
      <c r="E17" s="16">
        <f t="shared" si="0"/>
        <v>-986482</v>
      </c>
      <c r="F17" s="6">
        <v>-126098</v>
      </c>
      <c r="G17" s="6">
        <v>-125021</v>
      </c>
      <c r="H17" s="6">
        <v>-123944</v>
      </c>
      <c r="I17" s="6">
        <v>-122867</v>
      </c>
      <c r="J17" s="6">
        <v>-121791</v>
      </c>
      <c r="K17" s="6">
        <v>-120714</v>
      </c>
      <c r="L17" s="6">
        <v>-123467</v>
      </c>
      <c r="M17" s="6">
        <v>-122580</v>
      </c>
      <c r="N17" s="6">
        <v>0</v>
      </c>
      <c r="O17" s="6">
        <v>0</v>
      </c>
      <c r="P17" s="6">
        <v>0</v>
      </c>
      <c r="Q17" s="6">
        <v>0</v>
      </c>
      <c r="R17" s="17"/>
      <c r="S17" s="18"/>
    </row>
    <row r="18" spans="1:19" x14ac:dyDescent="0.2">
      <c r="A18" s="13">
        <v>408040</v>
      </c>
      <c r="B18" s="14" t="s">
        <v>19</v>
      </c>
      <c r="C18" s="13" t="s">
        <v>20</v>
      </c>
      <c r="D18" s="15">
        <f t="shared" si="1"/>
        <v>408</v>
      </c>
      <c r="E18" s="16">
        <f t="shared" si="0"/>
        <v>87767</v>
      </c>
      <c r="F18" s="6">
        <v>3415</v>
      </c>
      <c r="G18" s="6">
        <v>7548</v>
      </c>
      <c r="H18" s="6">
        <v>7548</v>
      </c>
      <c r="I18" s="6">
        <v>7548</v>
      </c>
      <c r="J18" s="6">
        <v>7548</v>
      </c>
      <c r="K18" s="6">
        <v>7548</v>
      </c>
      <c r="L18" s="6">
        <v>7548</v>
      </c>
      <c r="M18" s="6">
        <v>7548</v>
      </c>
      <c r="N18" s="6">
        <v>7879</v>
      </c>
      <c r="O18" s="6">
        <v>7879</v>
      </c>
      <c r="P18" s="6">
        <v>7879</v>
      </c>
      <c r="Q18" s="6">
        <v>7879</v>
      </c>
      <c r="R18" s="17"/>
      <c r="S18" s="18"/>
    </row>
    <row r="19" spans="1:19" x14ac:dyDescent="0.2">
      <c r="A19" s="13">
        <v>408120</v>
      </c>
      <c r="B19" s="14" t="s">
        <v>21</v>
      </c>
      <c r="C19" s="13" t="s">
        <v>20</v>
      </c>
      <c r="D19" s="15">
        <f t="shared" si="1"/>
        <v>408</v>
      </c>
      <c r="E19" s="16">
        <f t="shared" si="0"/>
        <v>11</v>
      </c>
      <c r="F19" s="6">
        <v>0</v>
      </c>
      <c r="G19" s="6">
        <v>0</v>
      </c>
      <c r="H19" s="6">
        <v>11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17"/>
      <c r="S19" s="18"/>
    </row>
    <row r="20" spans="1:19" x14ac:dyDescent="0.2">
      <c r="A20" s="13">
        <v>408121</v>
      </c>
      <c r="B20" s="14" t="s">
        <v>22</v>
      </c>
      <c r="C20" s="13" t="s">
        <v>20</v>
      </c>
      <c r="D20" s="15">
        <f t="shared" si="1"/>
        <v>408</v>
      </c>
      <c r="E20" s="16">
        <f t="shared" si="0"/>
        <v>10306090</v>
      </c>
      <c r="F20" s="6">
        <v>792369</v>
      </c>
      <c r="G20" s="6">
        <v>481693</v>
      </c>
      <c r="H20" s="6">
        <v>908083</v>
      </c>
      <c r="I20" s="6">
        <v>908083</v>
      </c>
      <c r="J20" s="6">
        <v>908083</v>
      </c>
      <c r="K20" s="6">
        <v>908117</v>
      </c>
      <c r="L20" s="6">
        <v>908083</v>
      </c>
      <c r="M20" s="6">
        <v>908083</v>
      </c>
      <c r="N20" s="6">
        <v>895874</v>
      </c>
      <c r="O20" s="6">
        <v>895874</v>
      </c>
      <c r="P20" s="6">
        <v>895874</v>
      </c>
      <c r="Q20" s="6">
        <v>895874</v>
      </c>
      <c r="R20" s="17"/>
      <c r="S20" s="18"/>
    </row>
    <row r="21" spans="1:19" x14ac:dyDescent="0.2">
      <c r="A21" s="13">
        <v>408150</v>
      </c>
      <c r="B21" s="14" t="s">
        <v>23</v>
      </c>
      <c r="C21" s="13" t="s">
        <v>20</v>
      </c>
      <c r="D21" s="15">
        <f t="shared" si="1"/>
        <v>408</v>
      </c>
      <c r="E21" s="16">
        <f t="shared" si="0"/>
        <v>4896</v>
      </c>
      <c r="F21" s="6">
        <v>45</v>
      </c>
      <c r="G21" s="6">
        <v>4236</v>
      </c>
      <c r="H21" s="6">
        <v>8499</v>
      </c>
      <c r="I21" s="6">
        <v>-8189</v>
      </c>
      <c r="J21" s="6">
        <v>1</v>
      </c>
      <c r="K21" s="6">
        <v>86</v>
      </c>
      <c r="L21" s="6">
        <v>77</v>
      </c>
      <c r="M21" s="6">
        <v>141</v>
      </c>
      <c r="N21" s="6">
        <v>0</v>
      </c>
      <c r="O21" s="6">
        <v>0</v>
      </c>
      <c r="P21" s="6">
        <v>0</v>
      </c>
      <c r="Q21" s="6">
        <v>0</v>
      </c>
      <c r="R21" s="17"/>
      <c r="S21" s="18"/>
    </row>
    <row r="22" spans="1:19" x14ac:dyDescent="0.2">
      <c r="A22" s="13">
        <v>408151</v>
      </c>
      <c r="B22" s="14" t="s">
        <v>24</v>
      </c>
      <c r="C22" s="13" t="s">
        <v>20</v>
      </c>
      <c r="D22" s="15">
        <f t="shared" si="1"/>
        <v>408</v>
      </c>
      <c r="E22" s="16">
        <f t="shared" si="0"/>
        <v>5691</v>
      </c>
      <c r="F22" s="6">
        <v>676</v>
      </c>
      <c r="G22" s="6">
        <v>4343</v>
      </c>
      <c r="H22" s="6">
        <v>-656</v>
      </c>
      <c r="I22" s="6">
        <v>-1178</v>
      </c>
      <c r="J22" s="6">
        <v>931</v>
      </c>
      <c r="K22" s="6">
        <v>1086</v>
      </c>
      <c r="L22" s="6">
        <v>1057</v>
      </c>
      <c r="M22" s="6">
        <v>-568</v>
      </c>
      <c r="N22" s="6">
        <v>0</v>
      </c>
      <c r="O22" s="6">
        <v>0</v>
      </c>
      <c r="P22" s="6">
        <v>0</v>
      </c>
      <c r="Q22" s="6">
        <v>0</v>
      </c>
      <c r="R22" s="17"/>
      <c r="S22" s="18"/>
    </row>
    <row r="23" spans="1:19" x14ac:dyDescent="0.2">
      <c r="A23" s="13">
        <v>408152</v>
      </c>
      <c r="B23" s="14" t="s">
        <v>25</v>
      </c>
      <c r="C23" s="13" t="s">
        <v>20</v>
      </c>
      <c r="D23" s="15">
        <f t="shared" si="1"/>
        <v>408</v>
      </c>
      <c r="E23" s="16">
        <f t="shared" si="0"/>
        <v>668805</v>
      </c>
      <c r="F23" s="6">
        <v>80614</v>
      </c>
      <c r="G23" s="6">
        <v>90965</v>
      </c>
      <c r="H23" s="6">
        <v>66982</v>
      </c>
      <c r="I23" s="6">
        <v>117659</v>
      </c>
      <c r="J23" s="6">
        <v>80931</v>
      </c>
      <c r="K23" s="6">
        <v>80244</v>
      </c>
      <c r="L23" s="6">
        <v>77460</v>
      </c>
      <c r="M23" s="6">
        <v>73950</v>
      </c>
      <c r="N23" s="6">
        <v>0</v>
      </c>
      <c r="O23" s="6">
        <v>0</v>
      </c>
      <c r="P23" s="6">
        <v>0</v>
      </c>
      <c r="Q23" s="6">
        <v>0</v>
      </c>
      <c r="R23" s="17"/>
      <c r="S23" s="18"/>
    </row>
    <row r="24" spans="1:19" x14ac:dyDescent="0.2">
      <c r="A24" s="13">
        <v>408205</v>
      </c>
      <c r="B24" s="14" t="s">
        <v>26</v>
      </c>
      <c r="C24" s="13" t="s">
        <v>20</v>
      </c>
      <c r="D24" s="15">
        <f t="shared" si="1"/>
        <v>408</v>
      </c>
      <c r="E24" s="16">
        <f t="shared" si="0"/>
        <v>663</v>
      </c>
      <c r="F24" s="6">
        <v>0</v>
      </c>
      <c r="G24" s="6">
        <v>672</v>
      </c>
      <c r="H24" s="6">
        <v>-664</v>
      </c>
      <c r="I24" s="6">
        <v>663</v>
      </c>
      <c r="J24" s="6">
        <v>0</v>
      </c>
      <c r="K24" s="6">
        <v>-8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17"/>
      <c r="S24" s="18"/>
    </row>
    <row r="25" spans="1:19" x14ac:dyDescent="0.2">
      <c r="A25" s="13">
        <v>408470</v>
      </c>
      <c r="B25" s="14" t="s">
        <v>27</v>
      </c>
      <c r="C25" s="13" t="s">
        <v>20</v>
      </c>
      <c r="D25" s="15">
        <f>VALUE(LEFT(A25,3))</f>
        <v>408</v>
      </c>
      <c r="E25" s="16">
        <f t="shared" si="0"/>
        <v>11454</v>
      </c>
      <c r="F25" s="6">
        <v>1360</v>
      </c>
      <c r="G25" s="6">
        <v>0</v>
      </c>
      <c r="H25" s="6">
        <v>2884</v>
      </c>
      <c r="I25" s="6">
        <v>1442</v>
      </c>
      <c r="J25" s="6">
        <v>1442</v>
      </c>
      <c r="K25" s="6">
        <v>1442</v>
      </c>
      <c r="L25" s="6">
        <v>1442</v>
      </c>
      <c r="M25" s="6">
        <v>1442</v>
      </c>
      <c r="N25" s="6">
        <v>0</v>
      </c>
      <c r="O25" s="6">
        <v>0</v>
      </c>
      <c r="P25" s="6">
        <v>0</v>
      </c>
      <c r="Q25" s="6">
        <v>0</v>
      </c>
      <c r="R25" s="17"/>
      <c r="S25" s="18"/>
    </row>
    <row r="26" spans="1:19" x14ac:dyDescent="0.2">
      <c r="A26" s="13">
        <v>408700</v>
      </c>
      <c r="B26" s="14" t="s">
        <v>28</v>
      </c>
      <c r="C26" s="13" t="s">
        <v>20</v>
      </c>
      <c r="D26" s="15">
        <f t="shared" si="1"/>
        <v>408</v>
      </c>
      <c r="E26" s="16">
        <f t="shared" si="0"/>
        <v>15000</v>
      </c>
      <c r="F26" s="6">
        <v>16500</v>
      </c>
      <c r="G26" s="6">
        <v>0</v>
      </c>
      <c r="H26" s="6">
        <v>0</v>
      </c>
      <c r="I26" s="6">
        <v>-15200</v>
      </c>
      <c r="J26" s="6">
        <v>0</v>
      </c>
      <c r="K26" s="6">
        <v>0</v>
      </c>
      <c r="L26" s="6">
        <v>13700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17"/>
      <c r="S26" s="18"/>
    </row>
    <row r="27" spans="1:19" x14ac:dyDescent="0.2">
      <c r="A27" s="13">
        <v>408800</v>
      </c>
      <c r="B27" s="14" t="s">
        <v>29</v>
      </c>
      <c r="C27" s="13" t="s">
        <v>20</v>
      </c>
      <c r="D27" s="15">
        <f t="shared" si="1"/>
        <v>408</v>
      </c>
      <c r="E27" s="16">
        <f t="shared" si="0"/>
        <v>558</v>
      </c>
      <c r="F27" s="6">
        <v>0</v>
      </c>
      <c r="G27" s="6">
        <v>0</v>
      </c>
      <c r="H27" s="6">
        <v>0</v>
      </c>
      <c r="I27" s="6">
        <v>4</v>
      </c>
      <c r="J27" s="6">
        <v>3</v>
      </c>
      <c r="K27" s="6">
        <v>0</v>
      </c>
      <c r="L27" s="6">
        <v>0</v>
      </c>
      <c r="M27" s="6">
        <v>551</v>
      </c>
      <c r="N27" s="6">
        <v>0</v>
      </c>
      <c r="O27" s="6">
        <v>0</v>
      </c>
      <c r="P27" s="6">
        <v>0</v>
      </c>
      <c r="Q27" s="6">
        <v>0</v>
      </c>
      <c r="R27" s="17"/>
      <c r="S27" s="18"/>
    </row>
    <row r="28" spans="1:19" x14ac:dyDescent="0.2">
      <c r="A28" s="13">
        <v>408851</v>
      </c>
      <c r="B28" s="14" t="s">
        <v>30</v>
      </c>
      <c r="C28" s="13" t="s">
        <v>20</v>
      </c>
      <c r="D28" s="15">
        <f t="shared" si="1"/>
        <v>408</v>
      </c>
      <c r="E28" s="16">
        <f t="shared" si="0"/>
        <v>-1572</v>
      </c>
      <c r="F28" s="6">
        <v>0</v>
      </c>
      <c r="G28" s="6">
        <v>38</v>
      </c>
      <c r="H28" s="6">
        <v>-1893</v>
      </c>
      <c r="I28" s="6">
        <v>38</v>
      </c>
      <c r="J28" s="6">
        <v>0</v>
      </c>
      <c r="K28" s="6">
        <v>244</v>
      </c>
      <c r="L28" s="6">
        <v>-21</v>
      </c>
      <c r="M28" s="6">
        <v>22</v>
      </c>
      <c r="N28" s="6">
        <v>0</v>
      </c>
      <c r="O28" s="6">
        <v>0</v>
      </c>
      <c r="P28" s="6">
        <v>0</v>
      </c>
      <c r="Q28" s="6">
        <v>0</v>
      </c>
      <c r="R28" s="17"/>
      <c r="S28" s="18"/>
    </row>
    <row r="29" spans="1:19" x14ac:dyDescent="0.2">
      <c r="A29" s="19">
        <v>408960</v>
      </c>
      <c r="B29" s="20" t="s">
        <v>31</v>
      </c>
      <c r="C29" s="19" t="s">
        <v>20</v>
      </c>
      <c r="D29" s="21">
        <f t="shared" si="1"/>
        <v>408</v>
      </c>
      <c r="E29" s="16">
        <f t="shared" si="0"/>
        <v>1457779</v>
      </c>
      <c r="F29" s="6">
        <v>294963</v>
      </c>
      <c r="G29" s="6">
        <v>97739</v>
      </c>
      <c r="H29" s="6">
        <v>84980</v>
      </c>
      <c r="I29" s="6">
        <v>47093</v>
      </c>
      <c r="J29" s="6">
        <v>81868</v>
      </c>
      <c r="K29" s="6">
        <v>75338</v>
      </c>
      <c r="L29" s="6">
        <v>32376</v>
      </c>
      <c r="M29" s="6">
        <v>71962</v>
      </c>
      <c r="N29" s="6">
        <v>192740</v>
      </c>
      <c r="O29" s="6">
        <v>161338</v>
      </c>
      <c r="P29" s="6">
        <v>158712</v>
      </c>
      <c r="Q29" s="6">
        <v>158670</v>
      </c>
      <c r="R29" s="17"/>
      <c r="S29" s="18"/>
    </row>
    <row r="30" spans="1:19" x14ac:dyDescent="0.2">
      <c r="A30" s="19">
        <v>409102</v>
      </c>
      <c r="B30" s="20" t="s">
        <v>32</v>
      </c>
      <c r="C30" s="19" t="s">
        <v>33</v>
      </c>
      <c r="D30" s="21">
        <f t="shared" si="1"/>
        <v>409</v>
      </c>
      <c r="E30" s="16">
        <f t="shared" si="0"/>
        <v>-3314644</v>
      </c>
      <c r="F30" s="6">
        <v>-276220</v>
      </c>
      <c r="G30" s="6">
        <v>-276220</v>
      </c>
      <c r="H30" s="6">
        <v>-276220</v>
      </c>
      <c r="I30" s="6">
        <v>-276220</v>
      </c>
      <c r="J30" s="6">
        <v>-276220</v>
      </c>
      <c r="K30" s="6">
        <v>-276220</v>
      </c>
      <c r="L30" s="6">
        <v>-276220</v>
      </c>
      <c r="M30" s="6">
        <v>-276220</v>
      </c>
      <c r="N30" s="6">
        <v>-276220</v>
      </c>
      <c r="O30" s="6">
        <v>-276220</v>
      </c>
      <c r="P30" s="6">
        <v>-276220</v>
      </c>
      <c r="Q30" s="6">
        <v>-276224</v>
      </c>
      <c r="R30" s="17"/>
      <c r="S30" s="18"/>
    </row>
    <row r="31" spans="1:19" x14ac:dyDescent="0.2">
      <c r="A31" s="19">
        <v>409104</v>
      </c>
      <c r="B31" s="20" t="s">
        <v>34</v>
      </c>
      <c r="C31" s="19" t="s">
        <v>33</v>
      </c>
      <c r="D31" s="21">
        <f t="shared" si="1"/>
        <v>409</v>
      </c>
      <c r="E31" s="16">
        <f t="shared" si="0"/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17"/>
      <c r="S31" s="18"/>
    </row>
    <row r="32" spans="1:19" x14ac:dyDescent="0.2">
      <c r="A32" s="19">
        <v>409190</v>
      </c>
      <c r="B32" s="20" t="s">
        <v>35</v>
      </c>
      <c r="C32" s="19" t="s">
        <v>33</v>
      </c>
      <c r="D32" s="21">
        <f t="shared" si="1"/>
        <v>409</v>
      </c>
      <c r="E32" s="16">
        <f t="shared" si="0"/>
        <v>-14409198</v>
      </c>
      <c r="F32" s="6">
        <v>-1200767</v>
      </c>
      <c r="G32" s="6">
        <v>-1200767</v>
      </c>
      <c r="H32" s="6">
        <v>-1200767</v>
      </c>
      <c r="I32" s="6">
        <v>-1200767</v>
      </c>
      <c r="J32" s="6">
        <v>-1200767</v>
      </c>
      <c r="K32" s="6">
        <v>-1200767</v>
      </c>
      <c r="L32" s="6">
        <v>-1200767</v>
      </c>
      <c r="M32" s="6">
        <v>-1200767</v>
      </c>
      <c r="N32" s="6">
        <v>-1200767</v>
      </c>
      <c r="O32" s="6">
        <v>-1200767</v>
      </c>
      <c r="P32" s="6">
        <v>-1200767</v>
      </c>
      <c r="Q32" s="6">
        <v>-1200761</v>
      </c>
      <c r="R32" s="17"/>
      <c r="S32" s="18"/>
    </row>
    <row r="33" spans="1:19" x14ac:dyDescent="0.2">
      <c r="A33" s="19">
        <v>409191</v>
      </c>
      <c r="B33" s="20" t="s">
        <v>36</v>
      </c>
      <c r="C33" s="19" t="s">
        <v>33</v>
      </c>
      <c r="D33" s="21">
        <f t="shared" si="1"/>
        <v>409</v>
      </c>
      <c r="E33" s="16">
        <f t="shared" si="0"/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17"/>
      <c r="S33" s="18"/>
    </row>
    <row r="34" spans="1:19" x14ac:dyDescent="0.2">
      <c r="A34" s="19">
        <v>409194</v>
      </c>
      <c r="B34" s="20" t="s">
        <v>37</v>
      </c>
      <c r="C34" s="19" t="s">
        <v>33</v>
      </c>
      <c r="D34" s="21">
        <f t="shared" si="1"/>
        <v>409</v>
      </c>
      <c r="E34" s="16">
        <f t="shared" si="0"/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17"/>
      <c r="S34" s="18"/>
    </row>
    <row r="35" spans="1:19" x14ac:dyDescent="0.2">
      <c r="A35" s="19">
        <v>409195</v>
      </c>
      <c r="B35" s="20" t="s">
        <v>38</v>
      </c>
      <c r="C35" s="19" t="s">
        <v>33</v>
      </c>
      <c r="D35" s="21">
        <f t="shared" si="1"/>
        <v>409</v>
      </c>
      <c r="E35" s="16">
        <f t="shared" si="0"/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17"/>
      <c r="S35" s="18"/>
    </row>
    <row r="36" spans="1:19" x14ac:dyDescent="0.2">
      <c r="A36" s="19">
        <v>409197</v>
      </c>
      <c r="B36" s="20" t="s">
        <v>39</v>
      </c>
      <c r="C36" s="19" t="s">
        <v>33</v>
      </c>
      <c r="D36" s="21">
        <f>VALUE(LEFT(A36,3))</f>
        <v>409</v>
      </c>
      <c r="E36" s="16">
        <f t="shared" si="0"/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17"/>
      <c r="S36" s="18"/>
    </row>
    <row r="37" spans="1:19" x14ac:dyDescent="0.2">
      <c r="A37" s="19">
        <v>410100</v>
      </c>
      <c r="B37" s="20" t="s">
        <v>40</v>
      </c>
      <c r="C37" s="19" t="s">
        <v>33</v>
      </c>
      <c r="D37" s="21">
        <f t="shared" si="1"/>
        <v>410</v>
      </c>
      <c r="E37" s="16">
        <f t="shared" si="0"/>
        <v>18235238</v>
      </c>
      <c r="F37" s="6">
        <v>1519603</v>
      </c>
      <c r="G37" s="6">
        <v>1519603</v>
      </c>
      <c r="H37" s="6">
        <v>1519603</v>
      </c>
      <c r="I37" s="6">
        <v>1519603</v>
      </c>
      <c r="J37" s="6">
        <v>1519603</v>
      </c>
      <c r="K37" s="6">
        <v>1519603</v>
      </c>
      <c r="L37" s="6">
        <v>1519603</v>
      </c>
      <c r="M37" s="6">
        <v>1519603</v>
      </c>
      <c r="N37" s="6">
        <v>1519603</v>
      </c>
      <c r="O37" s="6">
        <v>1519603</v>
      </c>
      <c r="P37" s="6">
        <v>1519603</v>
      </c>
      <c r="Q37" s="6">
        <v>1519605</v>
      </c>
      <c r="R37" s="17"/>
      <c r="S37" s="18"/>
    </row>
    <row r="38" spans="1:19" x14ac:dyDescent="0.2">
      <c r="A38" s="19">
        <v>410102</v>
      </c>
      <c r="B38" s="20" t="s">
        <v>41</v>
      </c>
      <c r="C38" s="19" t="s">
        <v>33</v>
      </c>
      <c r="D38" s="21">
        <f t="shared" si="1"/>
        <v>410</v>
      </c>
      <c r="E38" s="16">
        <f t="shared" si="0"/>
        <v>5038560</v>
      </c>
      <c r="F38" s="6">
        <v>419880</v>
      </c>
      <c r="G38" s="6">
        <v>419880</v>
      </c>
      <c r="H38" s="6">
        <v>419880</v>
      </c>
      <c r="I38" s="6">
        <v>419880</v>
      </c>
      <c r="J38" s="6">
        <v>419880</v>
      </c>
      <c r="K38" s="6">
        <v>419880</v>
      </c>
      <c r="L38" s="6">
        <v>419880</v>
      </c>
      <c r="M38" s="6">
        <v>419880</v>
      </c>
      <c r="N38" s="6">
        <v>419880</v>
      </c>
      <c r="O38" s="6">
        <v>419880</v>
      </c>
      <c r="P38" s="6">
        <v>419880</v>
      </c>
      <c r="Q38" s="6">
        <v>419880</v>
      </c>
      <c r="R38" s="17"/>
      <c r="S38" s="18"/>
    </row>
    <row r="39" spans="1:19" x14ac:dyDescent="0.2">
      <c r="A39" s="19">
        <v>410105</v>
      </c>
      <c r="B39" s="20" t="s">
        <v>42</v>
      </c>
      <c r="C39" s="19" t="s">
        <v>33</v>
      </c>
      <c r="D39" s="21">
        <f t="shared" si="1"/>
        <v>410</v>
      </c>
      <c r="E39" s="16">
        <f t="shared" si="0"/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17"/>
      <c r="S39" s="18"/>
    </row>
    <row r="40" spans="1:19" x14ac:dyDescent="0.2">
      <c r="A40" s="19">
        <v>410106</v>
      </c>
      <c r="B40" s="20" t="s">
        <v>43</v>
      </c>
      <c r="C40" s="19" t="s">
        <v>33</v>
      </c>
      <c r="D40" s="21">
        <f t="shared" si="1"/>
        <v>410</v>
      </c>
      <c r="E40" s="16">
        <f t="shared" si="0"/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17"/>
      <c r="S40" s="18"/>
    </row>
    <row r="41" spans="1:19" x14ac:dyDescent="0.2">
      <c r="A41" s="19">
        <v>411051</v>
      </c>
      <c r="B41" s="20" t="s">
        <v>44</v>
      </c>
      <c r="C41" s="19" t="s">
        <v>17</v>
      </c>
      <c r="D41" s="21">
        <f t="shared" si="1"/>
        <v>411</v>
      </c>
      <c r="E41" s="16">
        <f t="shared" si="0"/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17"/>
      <c r="S41" s="18"/>
    </row>
    <row r="42" spans="1:19" x14ac:dyDescent="0.2">
      <c r="A42" s="19">
        <v>411100</v>
      </c>
      <c r="B42" s="20" t="s">
        <v>45</v>
      </c>
      <c r="C42" s="19" t="s">
        <v>33</v>
      </c>
      <c r="D42" s="21">
        <f t="shared" si="1"/>
        <v>411</v>
      </c>
      <c r="E42" s="16">
        <f t="shared" si="0"/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17"/>
      <c r="S42" s="18"/>
    </row>
    <row r="43" spans="1:19" x14ac:dyDescent="0.2">
      <c r="A43" s="19">
        <v>411101</v>
      </c>
      <c r="B43" s="20" t="s">
        <v>46</v>
      </c>
      <c r="C43" s="19" t="s">
        <v>33</v>
      </c>
      <c r="D43" s="21">
        <f t="shared" si="1"/>
        <v>411</v>
      </c>
      <c r="E43" s="16">
        <f t="shared" si="0"/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17"/>
      <c r="S43" s="18"/>
    </row>
    <row r="44" spans="1:19" x14ac:dyDescent="0.2">
      <c r="A44" s="19">
        <v>411102</v>
      </c>
      <c r="B44" s="20" t="s">
        <v>47</v>
      </c>
      <c r="C44" s="19" t="s">
        <v>33</v>
      </c>
      <c r="D44" s="21">
        <f t="shared" si="1"/>
        <v>411</v>
      </c>
      <c r="E44" s="16">
        <f t="shared" si="0"/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17"/>
      <c r="S44" s="18"/>
    </row>
    <row r="45" spans="1:19" x14ac:dyDescent="0.2">
      <c r="A45" s="19">
        <v>411103</v>
      </c>
      <c r="B45" s="20" t="s">
        <v>48</v>
      </c>
      <c r="C45" s="19" t="s">
        <v>33</v>
      </c>
      <c r="D45" s="21">
        <f t="shared" si="1"/>
        <v>411</v>
      </c>
      <c r="E45" s="16">
        <f t="shared" si="0"/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17"/>
      <c r="S45" s="18"/>
    </row>
    <row r="46" spans="1:19" x14ac:dyDescent="0.2">
      <c r="A46" s="19">
        <v>411106</v>
      </c>
      <c r="B46" s="20" t="s">
        <v>49</v>
      </c>
      <c r="C46" s="19" t="s">
        <v>33</v>
      </c>
      <c r="D46" s="21">
        <f t="shared" si="1"/>
        <v>411</v>
      </c>
      <c r="E46" s="16">
        <f t="shared" si="0"/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17"/>
      <c r="S46" s="18"/>
    </row>
    <row r="47" spans="1:19" s="22" customFormat="1" x14ac:dyDescent="0.2">
      <c r="A47" s="19">
        <v>411410</v>
      </c>
      <c r="B47" s="20" t="s">
        <v>50</v>
      </c>
      <c r="C47" s="19" t="s">
        <v>33</v>
      </c>
      <c r="D47" s="21">
        <f t="shared" si="1"/>
        <v>411</v>
      </c>
      <c r="E47" s="16">
        <f t="shared" si="0"/>
        <v>-1337</v>
      </c>
      <c r="F47" s="6">
        <v>-111</v>
      </c>
      <c r="G47" s="6">
        <v>-111</v>
      </c>
      <c r="H47" s="6">
        <v>-111</v>
      </c>
      <c r="I47" s="6">
        <v>-111</v>
      </c>
      <c r="J47" s="6">
        <v>-111</v>
      </c>
      <c r="K47" s="6">
        <v>-111</v>
      </c>
      <c r="L47" s="6">
        <v>-111</v>
      </c>
      <c r="M47" s="6">
        <v>-111</v>
      </c>
      <c r="N47" s="6">
        <v>-111</v>
      </c>
      <c r="O47" s="6">
        <v>-111</v>
      </c>
      <c r="P47" s="6">
        <v>-111</v>
      </c>
      <c r="Q47" s="6">
        <v>-116</v>
      </c>
      <c r="R47" s="6"/>
      <c r="S47" s="18"/>
    </row>
    <row r="48" spans="1:19" s="22" customFormat="1" x14ac:dyDescent="0.2">
      <c r="A48" s="19">
        <v>426891</v>
      </c>
      <c r="B48" s="20" t="s">
        <v>51</v>
      </c>
      <c r="C48" s="19" t="s">
        <v>52</v>
      </c>
      <c r="D48" s="21">
        <f t="shared" si="1"/>
        <v>426</v>
      </c>
      <c r="E48" s="16">
        <f t="shared" si="0"/>
        <v>743069</v>
      </c>
      <c r="F48" s="6">
        <v>68753</v>
      </c>
      <c r="G48" s="6">
        <v>80714</v>
      </c>
      <c r="H48" s="6">
        <v>86161</v>
      </c>
      <c r="I48" s="6">
        <v>75154</v>
      </c>
      <c r="J48" s="6">
        <v>79765</v>
      </c>
      <c r="K48" s="6">
        <v>81632</v>
      </c>
      <c r="L48" s="6">
        <v>81483</v>
      </c>
      <c r="M48" s="6">
        <v>70253</v>
      </c>
      <c r="N48" s="6">
        <v>32967</v>
      </c>
      <c r="O48" s="6">
        <v>29031</v>
      </c>
      <c r="P48" s="6">
        <v>28023</v>
      </c>
      <c r="Q48" s="6">
        <v>29133</v>
      </c>
      <c r="R48" s="6"/>
      <c r="S48" s="18"/>
    </row>
    <row r="49" spans="1:19" s="22" customFormat="1" x14ac:dyDescent="0.2">
      <c r="A49" s="19">
        <v>440000</v>
      </c>
      <c r="B49" s="20" t="s">
        <v>53</v>
      </c>
      <c r="C49" s="19" t="s">
        <v>54</v>
      </c>
      <c r="D49" s="21">
        <f t="shared" si="1"/>
        <v>440</v>
      </c>
      <c r="E49" s="16">
        <f t="shared" si="0"/>
        <v>138208930</v>
      </c>
      <c r="F49" s="6">
        <v>12609557</v>
      </c>
      <c r="G49" s="6">
        <v>14245202</v>
      </c>
      <c r="H49" s="6">
        <v>13898083</v>
      </c>
      <c r="I49" s="6">
        <v>11471832</v>
      </c>
      <c r="J49" s="6">
        <v>9398011</v>
      </c>
      <c r="K49" s="6">
        <v>8627659</v>
      </c>
      <c r="L49" s="6">
        <v>11487026</v>
      </c>
      <c r="M49" s="6">
        <v>13524273</v>
      </c>
      <c r="N49" s="6">
        <v>12977446</v>
      </c>
      <c r="O49" s="6">
        <v>12071136</v>
      </c>
      <c r="P49" s="6">
        <v>9107159</v>
      </c>
      <c r="Q49" s="6">
        <v>8791546</v>
      </c>
      <c r="R49" s="6"/>
      <c r="S49" s="18"/>
    </row>
    <row r="50" spans="1:19" x14ac:dyDescent="0.2">
      <c r="A50" s="19">
        <v>440990</v>
      </c>
      <c r="B50" s="20" t="s">
        <v>55</v>
      </c>
      <c r="C50" s="19" t="s">
        <v>54</v>
      </c>
      <c r="D50" s="21">
        <f t="shared" si="1"/>
        <v>440</v>
      </c>
      <c r="E50" s="16">
        <f t="shared" si="0"/>
        <v>-1278576</v>
      </c>
      <c r="F50" s="6">
        <v>298567</v>
      </c>
      <c r="G50" s="6">
        <v>-64742</v>
      </c>
      <c r="H50" s="6">
        <v>-1847821</v>
      </c>
      <c r="I50" s="6">
        <v>-580276</v>
      </c>
      <c r="J50" s="6">
        <v>-643502</v>
      </c>
      <c r="K50" s="6">
        <v>1602033</v>
      </c>
      <c r="L50" s="6">
        <v>515438</v>
      </c>
      <c r="M50" s="6">
        <v>532541</v>
      </c>
      <c r="N50" s="6">
        <v>-278944</v>
      </c>
      <c r="O50" s="6">
        <v>-1610894</v>
      </c>
      <c r="P50" s="6">
        <v>-745888</v>
      </c>
      <c r="Q50" s="6">
        <v>1544912</v>
      </c>
      <c r="R50" s="17"/>
      <c r="S50" s="18"/>
    </row>
    <row r="51" spans="1:19" x14ac:dyDescent="0.2">
      <c r="A51" s="19">
        <v>442100</v>
      </c>
      <c r="B51" s="20" t="s">
        <v>56</v>
      </c>
      <c r="C51" s="19" t="s">
        <v>54</v>
      </c>
      <c r="D51" s="21">
        <f t="shared" si="1"/>
        <v>442</v>
      </c>
      <c r="E51" s="16">
        <f t="shared" si="0"/>
        <v>126205789</v>
      </c>
      <c r="F51" s="6">
        <v>10390781</v>
      </c>
      <c r="G51" s="6">
        <v>10980544</v>
      </c>
      <c r="H51" s="6">
        <v>10692622</v>
      </c>
      <c r="I51" s="6">
        <v>9578093</v>
      </c>
      <c r="J51" s="6">
        <v>9641799</v>
      </c>
      <c r="K51" s="6">
        <v>9926642</v>
      </c>
      <c r="L51" s="6">
        <v>11841214</v>
      </c>
      <c r="M51" s="6">
        <v>11973020</v>
      </c>
      <c r="N51" s="6">
        <v>11072614</v>
      </c>
      <c r="O51" s="6">
        <v>11022144</v>
      </c>
      <c r="P51" s="6">
        <v>9805647</v>
      </c>
      <c r="Q51" s="6">
        <v>9280669</v>
      </c>
      <c r="R51" s="17"/>
      <c r="S51" s="18"/>
    </row>
    <row r="52" spans="1:19" x14ac:dyDescent="0.2">
      <c r="A52" s="19">
        <v>442190</v>
      </c>
      <c r="B52" s="20" t="s">
        <v>57</v>
      </c>
      <c r="C52" s="19" t="s">
        <v>54</v>
      </c>
      <c r="D52" s="21">
        <f t="shared" si="1"/>
        <v>442</v>
      </c>
      <c r="E52" s="16">
        <f t="shared" si="0"/>
        <v>-149730</v>
      </c>
      <c r="F52" s="6">
        <v>-346841</v>
      </c>
      <c r="G52" s="6">
        <v>-393472</v>
      </c>
      <c r="H52" s="6">
        <v>-562375</v>
      </c>
      <c r="I52" s="6">
        <v>196793</v>
      </c>
      <c r="J52" s="6">
        <v>-86477</v>
      </c>
      <c r="K52" s="6">
        <v>997660</v>
      </c>
      <c r="L52" s="6">
        <v>-23873</v>
      </c>
      <c r="M52" s="6">
        <v>84470</v>
      </c>
      <c r="N52" s="6">
        <v>296868</v>
      </c>
      <c r="O52" s="6">
        <v>-316134</v>
      </c>
      <c r="P52" s="6">
        <v>-164831</v>
      </c>
      <c r="Q52" s="6">
        <v>168482</v>
      </c>
      <c r="R52" s="17"/>
      <c r="S52" s="18"/>
    </row>
    <row r="53" spans="1:19" x14ac:dyDescent="0.2">
      <c r="A53" s="19">
        <v>442200</v>
      </c>
      <c r="B53" s="20" t="s">
        <v>58</v>
      </c>
      <c r="C53" s="19" t="s">
        <v>54</v>
      </c>
      <c r="D53" s="21">
        <f t="shared" si="1"/>
        <v>442</v>
      </c>
      <c r="E53" s="16">
        <f t="shared" si="0"/>
        <v>61055357</v>
      </c>
      <c r="F53" s="6">
        <v>4892247</v>
      </c>
      <c r="G53" s="6">
        <v>5194449</v>
      </c>
      <c r="H53" s="6">
        <v>4985021</v>
      </c>
      <c r="I53" s="6">
        <v>4631943</v>
      </c>
      <c r="J53" s="6">
        <v>4835968</v>
      </c>
      <c r="K53" s="6">
        <v>4944534</v>
      </c>
      <c r="L53" s="6">
        <v>5802353</v>
      </c>
      <c r="M53" s="6">
        <v>5623861</v>
      </c>
      <c r="N53" s="6">
        <v>5245383</v>
      </c>
      <c r="O53" s="6">
        <v>5458542</v>
      </c>
      <c r="P53" s="6">
        <v>4832210</v>
      </c>
      <c r="Q53" s="6">
        <v>4608846</v>
      </c>
      <c r="R53" s="17"/>
      <c r="S53" s="18"/>
    </row>
    <row r="54" spans="1:19" x14ac:dyDescent="0.2">
      <c r="A54" s="19">
        <v>442290</v>
      </c>
      <c r="B54" s="20" t="s">
        <v>59</v>
      </c>
      <c r="C54" s="19" t="s">
        <v>54</v>
      </c>
      <c r="D54" s="21">
        <f t="shared" si="1"/>
        <v>442</v>
      </c>
      <c r="E54" s="16">
        <f t="shared" si="0"/>
        <v>-120236</v>
      </c>
      <c r="F54" s="6">
        <v>-92428</v>
      </c>
      <c r="G54" s="6">
        <v>-253110</v>
      </c>
      <c r="H54" s="6">
        <v>-279620</v>
      </c>
      <c r="I54" s="6">
        <v>188835</v>
      </c>
      <c r="J54" s="6">
        <v>-45338</v>
      </c>
      <c r="K54" s="6">
        <v>439047</v>
      </c>
      <c r="L54" s="6">
        <v>-154799</v>
      </c>
      <c r="M54" s="6">
        <v>-10455</v>
      </c>
      <c r="N54" s="6">
        <v>274053</v>
      </c>
      <c r="O54" s="6">
        <v>-203372</v>
      </c>
      <c r="P54" s="6">
        <v>-74381</v>
      </c>
      <c r="Q54" s="6">
        <v>91332</v>
      </c>
      <c r="R54" s="17"/>
      <c r="S54" s="18"/>
    </row>
    <row r="55" spans="1:19" x14ac:dyDescent="0.2">
      <c r="A55" s="19">
        <v>444000</v>
      </c>
      <c r="B55" s="20" t="s">
        <v>60</v>
      </c>
      <c r="C55" s="19" t="s">
        <v>54</v>
      </c>
      <c r="D55" s="21">
        <f t="shared" si="1"/>
        <v>444</v>
      </c>
      <c r="E55" s="16">
        <f t="shared" si="0"/>
        <v>1684566</v>
      </c>
      <c r="F55" s="6">
        <v>144479</v>
      </c>
      <c r="G55" s="6">
        <v>150252</v>
      </c>
      <c r="H55" s="6">
        <v>147026</v>
      </c>
      <c r="I55" s="6">
        <v>138927</v>
      </c>
      <c r="J55" s="6">
        <v>141545</v>
      </c>
      <c r="K55" s="6">
        <v>56938</v>
      </c>
      <c r="L55" s="6">
        <v>175927</v>
      </c>
      <c r="M55" s="6">
        <v>133854</v>
      </c>
      <c r="N55" s="6">
        <v>147534</v>
      </c>
      <c r="O55" s="6">
        <v>148234</v>
      </c>
      <c r="P55" s="6">
        <v>147000</v>
      </c>
      <c r="Q55" s="6">
        <v>152850</v>
      </c>
      <c r="R55" s="17"/>
      <c r="S55" s="18"/>
    </row>
    <row r="56" spans="1:19" x14ac:dyDescent="0.2">
      <c r="A56" s="19">
        <v>445000</v>
      </c>
      <c r="B56" s="20" t="s">
        <v>61</v>
      </c>
      <c r="C56" s="19" t="s">
        <v>54</v>
      </c>
      <c r="D56" s="21">
        <f t="shared" si="1"/>
        <v>445</v>
      </c>
      <c r="E56" s="16">
        <f t="shared" si="0"/>
        <v>23010093</v>
      </c>
      <c r="F56" s="6">
        <v>1896831</v>
      </c>
      <c r="G56" s="6">
        <v>1965633</v>
      </c>
      <c r="H56" s="6">
        <v>1919777</v>
      </c>
      <c r="I56" s="6">
        <v>1754034</v>
      </c>
      <c r="J56" s="6">
        <v>1762058</v>
      </c>
      <c r="K56" s="6">
        <v>1802615</v>
      </c>
      <c r="L56" s="6">
        <v>2125949</v>
      </c>
      <c r="M56" s="6">
        <v>1996087</v>
      </c>
      <c r="N56" s="6">
        <v>1928955</v>
      </c>
      <c r="O56" s="6">
        <v>2035841</v>
      </c>
      <c r="P56" s="6">
        <v>1950359</v>
      </c>
      <c r="Q56" s="6">
        <v>1871954</v>
      </c>
      <c r="R56" s="17"/>
      <c r="S56" s="18"/>
    </row>
    <row r="57" spans="1:19" x14ac:dyDescent="0.2">
      <c r="A57" s="19">
        <v>445090</v>
      </c>
      <c r="B57" s="20" t="s">
        <v>62</v>
      </c>
      <c r="C57" s="19" t="s">
        <v>54</v>
      </c>
      <c r="D57" s="21">
        <f t="shared" si="1"/>
        <v>445</v>
      </c>
      <c r="E57" s="16">
        <f t="shared" si="0"/>
        <v>-92106</v>
      </c>
      <c r="F57" s="6">
        <v>-101209</v>
      </c>
      <c r="G57" s="6">
        <v>-89454</v>
      </c>
      <c r="H57" s="6">
        <v>-144372</v>
      </c>
      <c r="I57" s="6">
        <v>63847</v>
      </c>
      <c r="J57" s="6">
        <v>-12782</v>
      </c>
      <c r="K57" s="6">
        <v>221475</v>
      </c>
      <c r="L57" s="6">
        <v>-101205</v>
      </c>
      <c r="M57" s="6">
        <v>13740</v>
      </c>
      <c r="N57" s="6">
        <v>98687</v>
      </c>
      <c r="O57" s="6">
        <v>-4785</v>
      </c>
      <c r="P57" s="6">
        <v>-517</v>
      </c>
      <c r="Q57" s="6">
        <v>-35531</v>
      </c>
      <c r="R57" s="17"/>
      <c r="S57" s="18"/>
    </row>
    <row r="58" spans="1:19" x14ac:dyDescent="0.2">
      <c r="A58" s="19">
        <v>447150</v>
      </c>
      <c r="B58" s="20" t="s">
        <v>63</v>
      </c>
      <c r="C58" s="19" t="s">
        <v>54</v>
      </c>
      <c r="D58" s="21">
        <f t="shared" si="1"/>
        <v>447</v>
      </c>
      <c r="E58" s="16">
        <f t="shared" si="0"/>
        <v>12905925</v>
      </c>
      <c r="F58" s="6">
        <v>3995930</v>
      </c>
      <c r="G58" s="6">
        <v>849952</v>
      </c>
      <c r="H58" s="6">
        <v>198510</v>
      </c>
      <c r="I58" s="6">
        <v>2227591</v>
      </c>
      <c r="J58" s="6">
        <v>-172828</v>
      </c>
      <c r="K58" s="6">
        <v>757416</v>
      </c>
      <c r="L58" s="6">
        <v>1668798</v>
      </c>
      <c r="M58" s="6">
        <v>1331416</v>
      </c>
      <c r="N58" s="6">
        <v>127774</v>
      </c>
      <c r="O58" s="6">
        <v>364214</v>
      </c>
      <c r="P58" s="6">
        <v>944542</v>
      </c>
      <c r="Q58" s="6">
        <v>612610</v>
      </c>
      <c r="R58" s="17"/>
      <c r="S58" s="18"/>
    </row>
    <row r="59" spans="1:19" x14ac:dyDescent="0.2">
      <c r="A59" s="19">
        <v>448000</v>
      </c>
      <c r="B59" s="20" t="s">
        <v>64</v>
      </c>
      <c r="C59" s="19" t="s">
        <v>54</v>
      </c>
      <c r="D59" s="21">
        <f t="shared" si="1"/>
        <v>448</v>
      </c>
      <c r="E59" s="16">
        <f t="shared" si="0"/>
        <v>67603</v>
      </c>
      <c r="F59" s="6">
        <v>3121</v>
      </c>
      <c r="G59" s="6">
        <v>3717</v>
      </c>
      <c r="H59" s="6">
        <v>7775</v>
      </c>
      <c r="I59" s="6">
        <v>19847</v>
      </c>
      <c r="J59" s="6">
        <v>5598</v>
      </c>
      <c r="K59" s="6">
        <v>6760</v>
      </c>
      <c r="L59" s="6">
        <v>3387</v>
      </c>
      <c r="M59" s="6">
        <v>4425</v>
      </c>
      <c r="N59" s="6">
        <v>4596</v>
      </c>
      <c r="O59" s="6">
        <v>2127</v>
      </c>
      <c r="P59" s="6">
        <v>1961</v>
      </c>
      <c r="Q59" s="6">
        <v>4289</v>
      </c>
      <c r="R59" s="17"/>
      <c r="S59" s="18"/>
    </row>
    <row r="60" spans="1:19" x14ac:dyDescent="0.2">
      <c r="A60" s="19">
        <v>449100</v>
      </c>
      <c r="B60" s="20" t="s">
        <v>65</v>
      </c>
      <c r="C60" s="19" t="s">
        <v>54</v>
      </c>
      <c r="D60" s="21">
        <f t="shared" si="1"/>
        <v>449</v>
      </c>
      <c r="E60" s="16">
        <f t="shared" si="0"/>
        <v>1279170</v>
      </c>
      <c r="F60" s="6">
        <v>-321821</v>
      </c>
      <c r="G60" s="6">
        <v>111711</v>
      </c>
      <c r="H60" s="6">
        <v>306914</v>
      </c>
      <c r="I60" s="6">
        <v>365977</v>
      </c>
      <c r="J60" s="6">
        <v>429883</v>
      </c>
      <c r="K60" s="6">
        <v>963925</v>
      </c>
      <c r="L60" s="6">
        <v>457183</v>
      </c>
      <c r="M60" s="6">
        <v>-1034602</v>
      </c>
      <c r="N60" s="6">
        <v>0</v>
      </c>
      <c r="O60" s="6">
        <v>0</v>
      </c>
      <c r="P60" s="6">
        <v>0</v>
      </c>
      <c r="Q60" s="6">
        <v>0</v>
      </c>
      <c r="R60" s="17"/>
      <c r="S60" s="18"/>
    </row>
    <row r="61" spans="1:19" x14ac:dyDescent="0.2">
      <c r="A61" s="19">
        <v>449111</v>
      </c>
      <c r="B61" s="20" t="s">
        <v>66</v>
      </c>
      <c r="C61" s="19" t="s">
        <v>54</v>
      </c>
      <c r="D61" s="21">
        <f t="shared" si="1"/>
        <v>449</v>
      </c>
      <c r="E61" s="16">
        <f t="shared" si="0"/>
        <v>73840</v>
      </c>
      <c r="F61" s="6">
        <v>9230</v>
      </c>
      <c r="G61" s="6">
        <v>9230</v>
      </c>
      <c r="H61" s="6">
        <v>9230</v>
      </c>
      <c r="I61" s="6">
        <v>9230</v>
      </c>
      <c r="J61" s="6">
        <v>9230</v>
      </c>
      <c r="K61" s="6">
        <v>9230</v>
      </c>
      <c r="L61" s="6">
        <v>9230</v>
      </c>
      <c r="M61" s="6">
        <v>9230</v>
      </c>
      <c r="N61" s="6">
        <v>0</v>
      </c>
      <c r="O61" s="6">
        <v>0</v>
      </c>
      <c r="P61" s="6">
        <v>0</v>
      </c>
      <c r="Q61" s="6">
        <v>0</v>
      </c>
      <c r="R61" s="17"/>
      <c r="S61" s="18"/>
    </row>
    <row r="62" spans="1:19" x14ac:dyDescent="0.2">
      <c r="A62" s="19">
        <v>450100</v>
      </c>
      <c r="B62" s="20" t="s">
        <v>67</v>
      </c>
      <c r="C62" s="19" t="s">
        <v>54</v>
      </c>
      <c r="D62" s="21">
        <f>VALUE(LEFT(A62,3))</f>
        <v>450</v>
      </c>
      <c r="E62" s="16">
        <f t="shared" si="0"/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17"/>
      <c r="S62" s="18"/>
    </row>
    <row r="63" spans="1:19" x14ac:dyDescent="0.2">
      <c r="A63" s="19">
        <v>451100</v>
      </c>
      <c r="B63" s="20" t="s">
        <v>68</v>
      </c>
      <c r="C63" s="19" t="s">
        <v>54</v>
      </c>
      <c r="D63" s="21">
        <f t="shared" si="1"/>
        <v>451</v>
      </c>
      <c r="E63" s="16">
        <f t="shared" si="0"/>
        <v>250871</v>
      </c>
      <c r="F63" s="6">
        <v>4895</v>
      </c>
      <c r="G63" s="6">
        <v>19503</v>
      </c>
      <c r="H63" s="6">
        <v>21393</v>
      </c>
      <c r="I63" s="6">
        <v>17159</v>
      </c>
      <c r="J63" s="6">
        <v>20450</v>
      </c>
      <c r="K63" s="6">
        <v>21492</v>
      </c>
      <c r="L63" s="6">
        <v>26352</v>
      </c>
      <c r="M63" s="6">
        <v>20459</v>
      </c>
      <c r="N63" s="6">
        <v>24792</v>
      </c>
      <c r="O63" s="6">
        <v>24792</v>
      </c>
      <c r="P63" s="6">
        <v>24792</v>
      </c>
      <c r="Q63" s="6">
        <v>24792</v>
      </c>
      <c r="R63" s="17"/>
      <c r="S63" s="18"/>
    </row>
    <row r="64" spans="1:19" x14ac:dyDescent="0.2">
      <c r="A64" s="19">
        <v>454004</v>
      </c>
      <c r="B64" s="20" t="s">
        <v>69</v>
      </c>
      <c r="C64" s="19" t="s">
        <v>54</v>
      </c>
      <c r="D64" s="21">
        <f t="shared" si="1"/>
        <v>454</v>
      </c>
      <c r="E64" s="16">
        <f t="shared" si="0"/>
        <v>700</v>
      </c>
      <c r="F64" s="6">
        <v>0</v>
      </c>
      <c r="G64" s="6">
        <v>0</v>
      </c>
      <c r="H64" s="6">
        <v>0</v>
      </c>
      <c r="I64" s="6">
        <v>0</v>
      </c>
      <c r="J64" s="6">
        <v>700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/>
      <c r="S64" s="18"/>
    </row>
    <row r="65" spans="1:19" x14ac:dyDescent="0.2">
      <c r="A65" s="19">
        <v>454200</v>
      </c>
      <c r="B65" s="20" t="s">
        <v>70</v>
      </c>
      <c r="C65" s="19" t="s">
        <v>54</v>
      </c>
      <c r="D65" s="21">
        <f t="shared" si="1"/>
        <v>454</v>
      </c>
      <c r="E65" s="16">
        <f t="shared" si="0"/>
        <v>536649</v>
      </c>
      <c r="F65" s="6">
        <v>0</v>
      </c>
      <c r="G65" s="6">
        <v>44396</v>
      </c>
      <c r="H65" s="6">
        <v>162319</v>
      </c>
      <c r="I65" s="6">
        <v>0</v>
      </c>
      <c r="J65" s="6">
        <v>0</v>
      </c>
      <c r="K65" s="6">
        <v>159767</v>
      </c>
      <c r="L65" s="6">
        <v>99367</v>
      </c>
      <c r="M65" s="6">
        <v>0</v>
      </c>
      <c r="N65" s="6">
        <v>17700</v>
      </c>
      <c r="O65" s="6">
        <v>17700</v>
      </c>
      <c r="P65" s="6">
        <v>17700</v>
      </c>
      <c r="Q65" s="6">
        <v>17700</v>
      </c>
      <c r="R65" s="17"/>
      <c r="S65" s="18"/>
    </row>
    <row r="66" spans="1:19" x14ac:dyDescent="0.2">
      <c r="A66" s="19">
        <v>454210</v>
      </c>
      <c r="B66" s="20" t="s">
        <v>71</v>
      </c>
      <c r="C66" s="19" t="s">
        <v>54</v>
      </c>
      <c r="D66" s="21">
        <f t="shared" si="1"/>
        <v>454</v>
      </c>
      <c r="E66" s="16">
        <f t="shared" ref="E66" si="3">SUM(F66:Q66)</f>
        <v>250671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250671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17"/>
      <c r="S66" s="18"/>
    </row>
    <row r="67" spans="1:19" x14ac:dyDescent="0.2">
      <c r="A67" s="19">
        <v>454300</v>
      </c>
      <c r="B67" s="20" t="s">
        <v>72</v>
      </c>
      <c r="C67" s="19" t="s">
        <v>54</v>
      </c>
      <c r="D67" s="21">
        <f t="shared" si="1"/>
        <v>454</v>
      </c>
      <c r="E67" s="16">
        <f t="shared" si="0"/>
        <v>2000</v>
      </c>
      <c r="F67" s="6">
        <v>250</v>
      </c>
      <c r="G67" s="6">
        <v>250</v>
      </c>
      <c r="H67" s="6">
        <v>250</v>
      </c>
      <c r="I67" s="6">
        <v>250</v>
      </c>
      <c r="J67" s="6">
        <v>250</v>
      </c>
      <c r="K67" s="6">
        <v>250</v>
      </c>
      <c r="L67" s="6">
        <v>250</v>
      </c>
      <c r="M67" s="6">
        <v>250</v>
      </c>
      <c r="N67" s="6">
        <v>0</v>
      </c>
      <c r="O67" s="6">
        <v>0</v>
      </c>
      <c r="P67" s="6">
        <v>0</v>
      </c>
      <c r="Q67" s="6">
        <v>0</v>
      </c>
      <c r="R67" s="17"/>
      <c r="S67" s="18"/>
    </row>
    <row r="68" spans="1:19" x14ac:dyDescent="0.2">
      <c r="A68" s="19">
        <v>454400</v>
      </c>
      <c r="B68" s="20" t="s">
        <v>73</v>
      </c>
      <c r="C68" s="19" t="s">
        <v>54</v>
      </c>
      <c r="D68" s="21">
        <f t="shared" si="1"/>
        <v>454</v>
      </c>
      <c r="E68" s="16">
        <f t="shared" si="0"/>
        <v>996145</v>
      </c>
      <c r="F68" s="6">
        <v>79471</v>
      </c>
      <c r="G68" s="6">
        <v>76972</v>
      </c>
      <c r="H68" s="6">
        <v>76963</v>
      </c>
      <c r="I68" s="6">
        <v>80674</v>
      </c>
      <c r="J68" s="6">
        <v>80674</v>
      </c>
      <c r="K68" s="6">
        <v>80665</v>
      </c>
      <c r="L68" s="6">
        <v>87459</v>
      </c>
      <c r="M68" s="6">
        <v>80599</v>
      </c>
      <c r="N68" s="6">
        <v>88167</v>
      </c>
      <c r="O68" s="6">
        <v>88167</v>
      </c>
      <c r="P68" s="6">
        <v>88167</v>
      </c>
      <c r="Q68" s="6">
        <v>88167</v>
      </c>
      <c r="R68" s="17"/>
      <c r="S68" s="18"/>
    </row>
    <row r="69" spans="1:19" x14ac:dyDescent="0.2">
      <c r="A69" s="19">
        <v>456025</v>
      </c>
      <c r="B69" s="20" t="s">
        <v>74</v>
      </c>
      <c r="C69" s="19" t="s">
        <v>54</v>
      </c>
      <c r="D69" s="21">
        <f t="shared" si="1"/>
        <v>456</v>
      </c>
      <c r="E69" s="16">
        <f t="shared" si="0"/>
        <v>551447</v>
      </c>
      <c r="F69" s="6">
        <v>29566</v>
      </c>
      <c r="G69" s="6">
        <v>9950</v>
      </c>
      <c r="H69" s="6">
        <v>103459</v>
      </c>
      <c r="I69" s="6">
        <v>23071</v>
      </c>
      <c r="J69" s="6">
        <v>56948</v>
      </c>
      <c r="K69" s="6">
        <v>0</v>
      </c>
      <c r="L69" s="6">
        <v>-528</v>
      </c>
      <c r="M69" s="6">
        <v>328981</v>
      </c>
      <c r="N69" s="6">
        <v>0</v>
      </c>
      <c r="O69" s="6">
        <v>0</v>
      </c>
      <c r="P69" s="6">
        <v>0</v>
      </c>
      <c r="Q69" s="6">
        <v>0</v>
      </c>
      <c r="R69" s="17"/>
      <c r="S69" s="18"/>
    </row>
    <row r="70" spans="1:19" x14ac:dyDescent="0.2">
      <c r="A70" s="19">
        <v>456040</v>
      </c>
      <c r="B70" s="20" t="s">
        <v>75</v>
      </c>
      <c r="C70" s="19" t="s">
        <v>54</v>
      </c>
      <c r="D70" s="21">
        <f t="shared" si="1"/>
        <v>456</v>
      </c>
      <c r="E70" s="16">
        <f t="shared" si="0"/>
        <v>400</v>
      </c>
      <c r="F70" s="6">
        <v>50</v>
      </c>
      <c r="G70" s="6">
        <v>50</v>
      </c>
      <c r="H70" s="6">
        <v>50</v>
      </c>
      <c r="I70" s="6">
        <v>50</v>
      </c>
      <c r="J70" s="6">
        <v>50</v>
      </c>
      <c r="K70" s="6">
        <v>50</v>
      </c>
      <c r="L70" s="6">
        <v>50</v>
      </c>
      <c r="M70" s="6">
        <v>50</v>
      </c>
      <c r="N70" s="6">
        <v>0</v>
      </c>
      <c r="O70" s="6">
        <v>0</v>
      </c>
      <c r="P70" s="6">
        <v>0</v>
      </c>
      <c r="Q70" s="6">
        <v>0</v>
      </c>
      <c r="R70" s="17"/>
      <c r="S70" s="18"/>
    </row>
    <row r="71" spans="1:19" x14ac:dyDescent="0.2">
      <c r="A71" s="19">
        <v>456075</v>
      </c>
      <c r="B71" s="20" t="s">
        <v>76</v>
      </c>
      <c r="C71" s="19" t="s">
        <v>54</v>
      </c>
      <c r="D71" s="21">
        <f t="shared" si="1"/>
        <v>456</v>
      </c>
      <c r="E71" s="16">
        <f t="shared" si="0"/>
        <v>640</v>
      </c>
      <c r="F71" s="6">
        <v>80</v>
      </c>
      <c r="G71" s="6">
        <v>80</v>
      </c>
      <c r="H71" s="6">
        <v>80</v>
      </c>
      <c r="I71" s="6">
        <v>80</v>
      </c>
      <c r="J71" s="6">
        <v>80</v>
      </c>
      <c r="K71" s="6">
        <v>80</v>
      </c>
      <c r="L71" s="6">
        <v>80</v>
      </c>
      <c r="M71" s="6">
        <v>80</v>
      </c>
      <c r="N71" s="6">
        <v>0</v>
      </c>
      <c r="O71" s="6">
        <v>0</v>
      </c>
      <c r="P71" s="6">
        <v>0</v>
      </c>
      <c r="Q71" s="6">
        <v>0</v>
      </c>
      <c r="R71" s="17"/>
      <c r="S71" s="18"/>
    </row>
    <row r="72" spans="1:19" x14ac:dyDescent="0.2">
      <c r="A72" s="19">
        <v>456110</v>
      </c>
      <c r="B72" s="20" t="s">
        <v>77</v>
      </c>
      <c r="C72" s="19" t="s">
        <v>54</v>
      </c>
      <c r="D72" s="21">
        <f t="shared" si="1"/>
        <v>456</v>
      </c>
      <c r="E72" s="16">
        <f t="shared" si="0"/>
        <v>86549</v>
      </c>
      <c r="F72" s="6">
        <v>5751</v>
      </c>
      <c r="G72" s="6">
        <v>5618</v>
      </c>
      <c r="H72" s="6">
        <v>9027</v>
      </c>
      <c r="I72" s="6">
        <v>1851</v>
      </c>
      <c r="J72" s="6">
        <v>2932</v>
      </c>
      <c r="K72" s="6">
        <v>3541</v>
      </c>
      <c r="L72" s="6">
        <v>3527</v>
      </c>
      <c r="M72" s="6">
        <v>5970</v>
      </c>
      <c r="N72" s="6">
        <v>12083</v>
      </c>
      <c r="O72" s="6">
        <v>12083</v>
      </c>
      <c r="P72" s="6">
        <v>12083</v>
      </c>
      <c r="Q72" s="6">
        <v>12083</v>
      </c>
      <c r="R72" s="17"/>
      <c r="S72" s="18"/>
    </row>
    <row r="73" spans="1:19" x14ac:dyDescent="0.2">
      <c r="A73" s="19">
        <v>456111</v>
      </c>
      <c r="B73" s="20" t="s">
        <v>78</v>
      </c>
      <c r="C73" s="19" t="s">
        <v>54</v>
      </c>
      <c r="D73" s="21">
        <f t="shared" si="1"/>
        <v>456</v>
      </c>
      <c r="E73" s="16">
        <f t="shared" si="0"/>
        <v>2639639</v>
      </c>
      <c r="F73" s="6">
        <v>381360</v>
      </c>
      <c r="G73" s="6">
        <v>796494</v>
      </c>
      <c r="H73" s="6">
        <v>154996</v>
      </c>
      <c r="I73" s="6">
        <v>7296</v>
      </c>
      <c r="J73" s="6">
        <v>68941</v>
      </c>
      <c r="K73" s="6">
        <v>52282</v>
      </c>
      <c r="L73" s="6">
        <v>40534</v>
      </c>
      <c r="M73" s="6">
        <v>1137736</v>
      </c>
      <c r="N73" s="6">
        <v>0</v>
      </c>
      <c r="O73" s="6">
        <v>0</v>
      </c>
      <c r="P73" s="6">
        <v>0</v>
      </c>
      <c r="Q73" s="6">
        <v>0</v>
      </c>
      <c r="R73" s="17"/>
      <c r="S73" s="18"/>
    </row>
    <row r="74" spans="1:19" x14ac:dyDescent="0.2">
      <c r="A74" s="19">
        <v>456610</v>
      </c>
      <c r="B74" s="20" t="s">
        <v>79</v>
      </c>
      <c r="C74" s="19" t="s">
        <v>54</v>
      </c>
      <c r="D74" s="21">
        <f t="shared" si="1"/>
        <v>456</v>
      </c>
      <c r="E74" s="16">
        <f t="shared" si="0"/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17"/>
      <c r="S74" s="18"/>
    </row>
    <row r="75" spans="1:19" x14ac:dyDescent="0.2">
      <c r="A75" s="19">
        <v>456970</v>
      </c>
      <c r="B75" s="20" t="s">
        <v>80</v>
      </c>
      <c r="C75" s="19" t="s">
        <v>54</v>
      </c>
      <c r="D75" s="21">
        <f t="shared" si="1"/>
        <v>456</v>
      </c>
      <c r="E75" s="16">
        <f t="shared" ref="E75:E142" si="4">SUM(F75:Q75)</f>
        <v>48838</v>
      </c>
      <c r="F75" s="6">
        <v>5030</v>
      </c>
      <c r="G75" s="6">
        <v>5301</v>
      </c>
      <c r="H75" s="6">
        <v>6692</v>
      </c>
      <c r="I75" s="6">
        <v>5511</v>
      </c>
      <c r="J75" s="6">
        <v>5712</v>
      </c>
      <c r="K75" s="6">
        <v>4343</v>
      </c>
      <c r="L75" s="6">
        <v>3944</v>
      </c>
      <c r="M75" s="6">
        <v>4137</v>
      </c>
      <c r="N75" s="6">
        <v>2042</v>
      </c>
      <c r="O75" s="6">
        <v>2042</v>
      </c>
      <c r="P75" s="6">
        <v>2042</v>
      </c>
      <c r="Q75" s="6">
        <v>2042</v>
      </c>
      <c r="R75" s="17"/>
      <c r="S75" s="18"/>
    </row>
    <row r="76" spans="1:19" x14ac:dyDescent="0.2">
      <c r="A76" s="19">
        <v>457100</v>
      </c>
      <c r="B76" s="20" t="s">
        <v>81</v>
      </c>
      <c r="C76" s="19" t="s">
        <v>54</v>
      </c>
      <c r="D76" s="21">
        <f>VALUE(LEFT(A76,3))</f>
        <v>457</v>
      </c>
      <c r="E76" s="16">
        <f t="shared" si="4"/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17"/>
      <c r="S76" s="18"/>
    </row>
    <row r="77" spans="1:19" x14ac:dyDescent="0.2">
      <c r="A77" s="19">
        <v>457105</v>
      </c>
      <c r="B77" s="20" t="s">
        <v>82</v>
      </c>
      <c r="C77" s="19" t="s">
        <v>54</v>
      </c>
      <c r="D77" s="21">
        <f>VALUE(LEFT(A77,3))</f>
        <v>457</v>
      </c>
      <c r="E77" s="16">
        <f t="shared" si="4"/>
        <v>117515</v>
      </c>
      <c r="F77" s="6">
        <v>13456</v>
      </c>
      <c r="G77" s="6">
        <v>17568</v>
      </c>
      <c r="H77" s="6">
        <v>18262</v>
      </c>
      <c r="I77" s="6">
        <v>12745</v>
      </c>
      <c r="J77" s="6">
        <v>15229</v>
      </c>
      <c r="K77" s="6">
        <v>10972</v>
      </c>
      <c r="L77" s="6">
        <v>15121</v>
      </c>
      <c r="M77" s="6">
        <v>14162</v>
      </c>
      <c r="N77" s="6">
        <v>0</v>
      </c>
      <c r="O77" s="6">
        <v>0</v>
      </c>
      <c r="P77" s="6">
        <v>0</v>
      </c>
      <c r="Q77" s="6">
        <v>0</v>
      </c>
      <c r="R77" s="17"/>
      <c r="S77" s="18"/>
    </row>
    <row r="78" spans="1:19" x14ac:dyDescent="0.2">
      <c r="A78" s="19">
        <v>457204</v>
      </c>
      <c r="B78" s="20" t="s">
        <v>83</v>
      </c>
      <c r="C78" s="19" t="s">
        <v>54</v>
      </c>
      <c r="D78" s="21">
        <f>VALUE(LEFT(A78,3))</f>
        <v>457</v>
      </c>
      <c r="E78" s="16">
        <f t="shared" si="4"/>
        <v>1860822</v>
      </c>
      <c r="F78" s="6">
        <v>136304</v>
      </c>
      <c r="G78" s="6">
        <v>157006</v>
      </c>
      <c r="H78" s="6">
        <v>412</v>
      </c>
      <c r="I78" s="6">
        <v>313607</v>
      </c>
      <c r="J78" s="6">
        <v>156960</v>
      </c>
      <c r="K78" s="6">
        <v>155995</v>
      </c>
      <c r="L78" s="6">
        <v>156769</v>
      </c>
      <c r="M78" s="6">
        <v>156769</v>
      </c>
      <c r="N78" s="6">
        <v>156750</v>
      </c>
      <c r="O78" s="6">
        <v>156750</v>
      </c>
      <c r="P78" s="6">
        <v>156750</v>
      </c>
      <c r="Q78" s="6">
        <v>156750</v>
      </c>
      <c r="R78" s="17"/>
      <c r="S78" s="18"/>
    </row>
    <row r="79" spans="1:19" x14ac:dyDescent="0.2">
      <c r="A79" s="19">
        <v>500000</v>
      </c>
      <c r="B79" s="20" t="s">
        <v>84</v>
      </c>
      <c r="C79" s="19" t="s">
        <v>85</v>
      </c>
      <c r="D79" s="21">
        <f t="shared" si="1"/>
        <v>500</v>
      </c>
      <c r="E79" s="16">
        <f t="shared" si="4"/>
        <v>2371165</v>
      </c>
      <c r="F79" s="6">
        <v>231442</v>
      </c>
      <c r="G79" s="6">
        <v>192805</v>
      </c>
      <c r="H79" s="6">
        <v>197118</v>
      </c>
      <c r="I79" s="6">
        <v>236528</v>
      </c>
      <c r="J79" s="6">
        <v>373399</v>
      </c>
      <c r="K79" s="6">
        <v>209476</v>
      </c>
      <c r="L79" s="6">
        <v>-74405</v>
      </c>
      <c r="M79" s="6">
        <v>186099</v>
      </c>
      <c r="N79" s="6">
        <v>202329</v>
      </c>
      <c r="O79" s="6">
        <v>204683</v>
      </c>
      <c r="P79" s="6">
        <v>205900</v>
      </c>
      <c r="Q79" s="6">
        <v>205791</v>
      </c>
      <c r="R79" s="17"/>
      <c r="S79" s="18"/>
    </row>
    <row r="80" spans="1:19" x14ac:dyDescent="0.2">
      <c r="A80" s="19">
        <v>501110</v>
      </c>
      <c r="B80" s="20" t="s">
        <v>86</v>
      </c>
      <c r="C80" s="19" t="s">
        <v>87</v>
      </c>
      <c r="D80" s="21">
        <f t="shared" si="1"/>
        <v>501</v>
      </c>
      <c r="E80" s="16">
        <f t="shared" si="4"/>
        <v>76573322</v>
      </c>
      <c r="F80" s="6">
        <v>8119386</v>
      </c>
      <c r="G80" s="6">
        <v>7804600</v>
      </c>
      <c r="H80" s="6">
        <v>6375407</v>
      </c>
      <c r="I80" s="6">
        <v>7716651</v>
      </c>
      <c r="J80" s="6">
        <v>0</v>
      </c>
      <c r="K80" s="6">
        <v>6127617</v>
      </c>
      <c r="L80" s="6">
        <v>6886576</v>
      </c>
      <c r="M80" s="6">
        <v>7792477</v>
      </c>
      <c r="N80" s="6">
        <v>7246055</v>
      </c>
      <c r="O80" s="6">
        <v>6407398</v>
      </c>
      <c r="P80" s="6">
        <v>6227229</v>
      </c>
      <c r="Q80" s="6">
        <v>5869926</v>
      </c>
      <c r="R80" s="17"/>
      <c r="S80" s="18"/>
    </row>
    <row r="81" spans="1:19" x14ac:dyDescent="0.2">
      <c r="A81" s="19">
        <v>501150</v>
      </c>
      <c r="B81" s="20" t="s">
        <v>88</v>
      </c>
      <c r="C81" s="19" t="s">
        <v>85</v>
      </c>
      <c r="D81" s="21">
        <f t="shared" si="1"/>
        <v>501</v>
      </c>
      <c r="E81" s="16">
        <f t="shared" si="4"/>
        <v>1447481</v>
      </c>
      <c r="F81" s="6">
        <v>108320</v>
      </c>
      <c r="G81" s="6">
        <v>176788</v>
      </c>
      <c r="H81" s="6">
        <v>166479</v>
      </c>
      <c r="I81" s="6">
        <v>107949</v>
      </c>
      <c r="J81" s="6">
        <v>88598</v>
      </c>
      <c r="K81" s="6">
        <v>84243</v>
      </c>
      <c r="L81" s="6">
        <v>91110</v>
      </c>
      <c r="M81" s="6">
        <v>60351</v>
      </c>
      <c r="N81" s="6">
        <v>153081</v>
      </c>
      <c r="O81" s="6">
        <v>136918</v>
      </c>
      <c r="P81" s="6">
        <v>136797</v>
      </c>
      <c r="Q81" s="6">
        <v>136847</v>
      </c>
      <c r="R81" s="17"/>
      <c r="S81" s="18"/>
    </row>
    <row r="82" spans="1:19" x14ac:dyDescent="0.2">
      <c r="A82" s="19">
        <v>501160</v>
      </c>
      <c r="B82" s="20" t="s">
        <v>89</v>
      </c>
      <c r="C82" s="19" t="s">
        <v>85</v>
      </c>
      <c r="D82" s="21">
        <f t="shared" si="1"/>
        <v>501</v>
      </c>
      <c r="E82" s="16">
        <f t="shared" si="4"/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17"/>
      <c r="S82" s="18"/>
    </row>
    <row r="83" spans="1:19" x14ac:dyDescent="0.2">
      <c r="A83" s="19">
        <v>501180</v>
      </c>
      <c r="B83" s="20" t="s">
        <v>90</v>
      </c>
      <c r="C83" s="19" t="s">
        <v>85</v>
      </c>
      <c r="D83" s="21">
        <f t="shared" si="1"/>
        <v>501</v>
      </c>
      <c r="E83" s="16">
        <f t="shared" si="4"/>
        <v>3191</v>
      </c>
      <c r="F83" s="6">
        <v>567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656</v>
      </c>
      <c r="O83" s="6">
        <v>656</v>
      </c>
      <c r="P83" s="6">
        <v>656</v>
      </c>
      <c r="Q83" s="6">
        <v>656</v>
      </c>
      <c r="R83" s="17"/>
      <c r="S83" s="18"/>
    </row>
    <row r="84" spans="1:19" x14ac:dyDescent="0.2">
      <c r="A84" s="19">
        <v>501190</v>
      </c>
      <c r="B84" s="20" t="s">
        <v>91</v>
      </c>
      <c r="C84" s="19" t="s">
        <v>85</v>
      </c>
      <c r="D84" s="21">
        <f t="shared" si="1"/>
        <v>501</v>
      </c>
      <c r="E84" s="16">
        <f t="shared" si="4"/>
        <v>57192</v>
      </c>
      <c r="F84" s="6">
        <v>-146893</v>
      </c>
      <c r="G84" s="6">
        <v>198560</v>
      </c>
      <c r="H84" s="6">
        <v>10804</v>
      </c>
      <c r="I84" s="6">
        <v>34693</v>
      </c>
      <c r="J84" s="6">
        <v>-130386</v>
      </c>
      <c r="K84" s="6">
        <v>201162</v>
      </c>
      <c r="L84" s="6">
        <v>-8213</v>
      </c>
      <c r="M84" s="6">
        <v>-105895</v>
      </c>
      <c r="N84" s="6">
        <v>840</v>
      </c>
      <c r="O84" s="6">
        <v>840</v>
      </c>
      <c r="P84" s="6">
        <v>840</v>
      </c>
      <c r="Q84" s="6">
        <v>840</v>
      </c>
      <c r="R84" s="17"/>
      <c r="S84" s="18"/>
    </row>
    <row r="85" spans="1:19" x14ac:dyDescent="0.2">
      <c r="A85" s="19">
        <v>501310</v>
      </c>
      <c r="B85" s="20" t="s">
        <v>92</v>
      </c>
      <c r="C85" s="19" t="s">
        <v>87</v>
      </c>
      <c r="D85" s="21">
        <f t="shared" si="1"/>
        <v>501</v>
      </c>
      <c r="E85" s="16">
        <f t="shared" si="4"/>
        <v>1020889</v>
      </c>
      <c r="F85" s="6">
        <v>145062</v>
      </c>
      <c r="G85" s="6">
        <v>88988</v>
      </c>
      <c r="H85" s="6">
        <v>194311</v>
      </c>
      <c r="I85" s="6">
        <v>82736</v>
      </c>
      <c r="J85" s="6">
        <v>0</v>
      </c>
      <c r="K85" s="6">
        <v>247645</v>
      </c>
      <c r="L85" s="6">
        <v>172636</v>
      </c>
      <c r="M85" s="6">
        <v>89511</v>
      </c>
      <c r="N85" s="6">
        <v>0</v>
      </c>
      <c r="O85" s="6">
        <v>0</v>
      </c>
      <c r="P85" s="6">
        <v>0</v>
      </c>
      <c r="Q85" s="6">
        <v>0</v>
      </c>
      <c r="R85" s="17"/>
      <c r="S85" s="18"/>
    </row>
    <row r="86" spans="1:19" x14ac:dyDescent="0.2">
      <c r="A86" s="19">
        <v>501350</v>
      </c>
      <c r="B86" s="20" t="s">
        <v>93</v>
      </c>
      <c r="C86" s="19" t="s">
        <v>85</v>
      </c>
      <c r="D86" s="21">
        <f t="shared" si="1"/>
        <v>501</v>
      </c>
      <c r="E86" s="16">
        <f t="shared" si="4"/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17"/>
      <c r="S86" s="18"/>
    </row>
    <row r="87" spans="1:19" x14ac:dyDescent="0.2">
      <c r="A87" s="19">
        <v>501996</v>
      </c>
      <c r="B87" s="20" t="s">
        <v>94</v>
      </c>
      <c r="C87" s="19" t="s">
        <v>87</v>
      </c>
      <c r="D87" s="21">
        <f t="shared" si="1"/>
        <v>501</v>
      </c>
      <c r="E87" s="16">
        <f t="shared" si="4"/>
        <v>1435855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95139</v>
      </c>
      <c r="O87" s="6">
        <v>248909</v>
      </c>
      <c r="P87" s="6">
        <v>699440</v>
      </c>
      <c r="Q87" s="6">
        <v>392367</v>
      </c>
      <c r="R87" s="17"/>
      <c r="S87" s="18"/>
    </row>
    <row r="88" spans="1:19" x14ac:dyDescent="0.2">
      <c r="A88" s="19">
        <v>502020</v>
      </c>
      <c r="B88" s="20" t="s">
        <v>95</v>
      </c>
      <c r="C88" s="19" t="s">
        <v>85</v>
      </c>
      <c r="D88" s="21">
        <f t="shared" si="1"/>
        <v>502</v>
      </c>
      <c r="E88" s="16">
        <f t="shared" ref="E88" si="5">SUM(F88:Q88)</f>
        <v>664276</v>
      </c>
      <c r="F88" s="6">
        <v>84947</v>
      </c>
      <c r="G88" s="6">
        <v>88239</v>
      </c>
      <c r="H88" s="6">
        <v>58042</v>
      </c>
      <c r="I88" s="6">
        <v>58407</v>
      </c>
      <c r="J88" s="6">
        <v>0</v>
      </c>
      <c r="K88" s="6">
        <v>47933</v>
      </c>
      <c r="L88" s="6">
        <v>44952</v>
      </c>
      <c r="M88" s="6">
        <v>49392</v>
      </c>
      <c r="N88" s="6">
        <v>63125</v>
      </c>
      <c r="O88" s="6">
        <v>56606</v>
      </c>
      <c r="P88" s="6">
        <v>58921</v>
      </c>
      <c r="Q88" s="6">
        <v>53712</v>
      </c>
      <c r="R88" s="17"/>
      <c r="S88" s="18"/>
    </row>
    <row r="89" spans="1:19" x14ac:dyDescent="0.2">
      <c r="A89" s="19">
        <v>502040</v>
      </c>
      <c r="B89" s="20" t="s">
        <v>96</v>
      </c>
      <c r="C89" s="19" t="s">
        <v>85</v>
      </c>
      <c r="D89" s="21">
        <f t="shared" si="1"/>
        <v>502</v>
      </c>
      <c r="E89" s="16">
        <f t="shared" si="4"/>
        <v>11810151</v>
      </c>
      <c r="F89" s="6">
        <v>1268593</v>
      </c>
      <c r="G89" s="6">
        <v>969270</v>
      </c>
      <c r="H89" s="6">
        <v>1225217</v>
      </c>
      <c r="I89" s="6">
        <v>1109724</v>
      </c>
      <c r="J89" s="6">
        <v>164142</v>
      </c>
      <c r="K89" s="6">
        <v>873026</v>
      </c>
      <c r="L89" s="6">
        <v>1259557</v>
      </c>
      <c r="M89" s="6">
        <v>1360863</v>
      </c>
      <c r="N89" s="6">
        <v>972489</v>
      </c>
      <c r="O89" s="6">
        <v>872063</v>
      </c>
      <c r="P89" s="6">
        <v>907730</v>
      </c>
      <c r="Q89" s="6">
        <v>827477</v>
      </c>
      <c r="R89" s="17"/>
      <c r="S89" s="18"/>
    </row>
    <row r="90" spans="1:19" x14ac:dyDescent="0.2">
      <c r="A90" s="19">
        <v>502070</v>
      </c>
      <c r="B90" s="20" t="s">
        <v>97</v>
      </c>
      <c r="C90" s="19" t="s">
        <v>85</v>
      </c>
      <c r="D90" s="21">
        <f>VALUE(LEFT(A90,3))</f>
        <v>502</v>
      </c>
      <c r="E90" s="16">
        <f t="shared" si="4"/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17"/>
      <c r="S90" s="18"/>
    </row>
    <row r="91" spans="1:19" x14ac:dyDescent="0.2">
      <c r="A91" s="19">
        <v>502100</v>
      </c>
      <c r="B91" s="20" t="s">
        <v>98</v>
      </c>
      <c r="C91" s="19" t="s">
        <v>85</v>
      </c>
      <c r="D91" s="21">
        <f t="shared" si="1"/>
        <v>502</v>
      </c>
      <c r="E91" s="16">
        <f t="shared" si="4"/>
        <v>2159581</v>
      </c>
      <c r="F91" s="6">
        <v>119471</v>
      </c>
      <c r="G91" s="6">
        <v>280286</v>
      </c>
      <c r="H91" s="6">
        <v>-218352</v>
      </c>
      <c r="I91" s="6">
        <v>115643</v>
      </c>
      <c r="J91" s="6">
        <v>114942</v>
      </c>
      <c r="K91" s="6">
        <v>89872</v>
      </c>
      <c r="L91" s="6">
        <v>33533</v>
      </c>
      <c r="M91" s="6">
        <v>97135</v>
      </c>
      <c r="N91" s="6">
        <v>456623</v>
      </c>
      <c r="O91" s="6">
        <v>356176</v>
      </c>
      <c r="P91" s="6">
        <v>357897</v>
      </c>
      <c r="Q91" s="6">
        <v>356355</v>
      </c>
      <c r="R91" s="17"/>
      <c r="S91" s="18"/>
    </row>
    <row r="92" spans="1:19" x14ac:dyDescent="0.2">
      <c r="A92" s="19">
        <v>502410</v>
      </c>
      <c r="B92" s="20" t="s">
        <v>99</v>
      </c>
      <c r="C92" s="19" t="s">
        <v>85</v>
      </c>
      <c r="D92" s="21">
        <f t="shared" si="1"/>
        <v>502</v>
      </c>
      <c r="E92" s="16">
        <f t="shared" si="4"/>
        <v>7772</v>
      </c>
      <c r="F92" s="6">
        <v>0</v>
      </c>
      <c r="G92" s="6">
        <v>0</v>
      </c>
      <c r="H92" s="6">
        <v>0</v>
      </c>
      <c r="I92" s="6">
        <v>2708</v>
      </c>
      <c r="J92" s="6">
        <v>4999</v>
      </c>
      <c r="K92" s="6">
        <v>65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17"/>
      <c r="S92" s="18"/>
    </row>
    <row r="93" spans="1:19" x14ac:dyDescent="0.2">
      <c r="A93" s="19">
        <v>505000</v>
      </c>
      <c r="B93" s="20" t="s">
        <v>100</v>
      </c>
      <c r="C93" s="19" t="s">
        <v>85</v>
      </c>
      <c r="D93" s="21">
        <f t="shared" ref="D93:D161" si="6">VALUE(LEFT(A93,3))</f>
        <v>505</v>
      </c>
      <c r="E93" s="16">
        <f t="shared" si="4"/>
        <v>219650</v>
      </c>
      <c r="F93" s="6">
        <v>15981</v>
      </c>
      <c r="G93" s="6">
        <v>-8648</v>
      </c>
      <c r="H93" s="6">
        <v>3263</v>
      </c>
      <c r="I93" s="6">
        <v>521</v>
      </c>
      <c r="J93" s="6">
        <v>1434</v>
      </c>
      <c r="K93" s="6">
        <v>4918</v>
      </c>
      <c r="L93" s="6">
        <v>1493</v>
      </c>
      <c r="M93" s="6">
        <v>1892</v>
      </c>
      <c r="N93" s="6">
        <v>62548</v>
      </c>
      <c r="O93" s="6">
        <v>45484</v>
      </c>
      <c r="P93" s="6">
        <v>45355</v>
      </c>
      <c r="Q93" s="6">
        <v>45409</v>
      </c>
      <c r="R93" s="17"/>
      <c r="S93" s="18"/>
    </row>
    <row r="94" spans="1:19" x14ac:dyDescent="0.2">
      <c r="A94" s="19">
        <v>506000</v>
      </c>
      <c r="B94" s="20" t="s">
        <v>101</v>
      </c>
      <c r="C94" s="19" t="s">
        <v>85</v>
      </c>
      <c r="D94" s="21">
        <f t="shared" si="6"/>
        <v>506</v>
      </c>
      <c r="E94" s="16">
        <f t="shared" si="4"/>
        <v>2258441</v>
      </c>
      <c r="F94" s="6">
        <v>1112960</v>
      </c>
      <c r="G94" s="6">
        <v>42327</v>
      </c>
      <c r="H94" s="6">
        <v>111197</v>
      </c>
      <c r="I94" s="6">
        <v>134292</v>
      </c>
      <c r="J94" s="6">
        <v>157520</v>
      </c>
      <c r="K94" s="6">
        <v>127094</v>
      </c>
      <c r="L94" s="6">
        <v>-9998</v>
      </c>
      <c r="M94" s="6">
        <v>110437</v>
      </c>
      <c r="N94" s="6">
        <v>111536</v>
      </c>
      <c r="O94" s="6">
        <v>115537</v>
      </c>
      <c r="P94" s="6">
        <v>140193</v>
      </c>
      <c r="Q94" s="6">
        <v>105346</v>
      </c>
      <c r="R94" s="17"/>
      <c r="S94" s="18"/>
    </row>
    <row r="95" spans="1:19" x14ac:dyDescent="0.2">
      <c r="A95" s="19">
        <v>507000</v>
      </c>
      <c r="B95" s="20" t="s">
        <v>102</v>
      </c>
      <c r="C95" s="19" t="s">
        <v>85</v>
      </c>
      <c r="D95" s="21">
        <f t="shared" si="6"/>
        <v>507</v>
      </c>
      <c r="E95" s="16">
        <f t="shared" si="4"/>
        <v>567</v>
      </c>
      <c r="F95" s="6">
        <v>26</v>
      </c>
      <c r="G95" s="6">
        <v>0</v>
      </c>
      <c r="H95" s="6">
        <v>13</v>
      </c>
      <c r="I95" s="6">
        <v>72</v>
      </c>
      <c r="J95" s="6">
        <v>158</v>
      </c>
      <c r="K95" s="6">
        <v>0</v>
      </c>
      <c r="L95" s="6">
        <v>247</v>
      </c>
      <c r="M95" s="6">
        <v>51</v>
      </c>
      <c r="N95" s="6">
        <v>0</v>
      </c>
      <c r="O95" s="6">
        <v>0</v>
      </c>
      <c r="P95" s="6">
        <v>0</v>
      </c>
      <c r="Q95" s="6">
        <v>0</v>
      </c>
      <c r="R95" s="17"/>
      <c r="S95" s="18"/>
    </row>
    <row r="96" spans="1:19" x14ac:dyDescent="0.2">
      <c r="A96" s="19">
        <v>509030</v>
      </c>
      <c r="B96" s="20" t="s">
        <v>103</v>
      </c>
      <c r="C96" s="19" t="s">
        <v>104</v>
      </c>
      <c r="D96" s="21">
        <f t="shared" si="6"/>
        <v>509</v>
      </c>
      <c r="E96" s="16">
        <f t="shared" si="4"/>
        <v>573</v>
      </c>
      <c r="F96" s="6">
        <v>37</v>
      </c>
      <c r="G96" s="6">
        <v>44</v>
      </c>
      <c r="H96" s="6">
        <v>39</v>
      </c>
      <c r="I96" s="6">
        <v>0</v>
      </c>
      <c r="J96" s="6">
        <v>31</v>
      </c>
      <c r="K96" s="6">
        <v>29</v>
      </c>
      <c r="L96" s="6">
        <v>32</v>
      </c>
      <c r="M96" s="6">
        <v>26</v>
      </c>
      <c r="N96" s="6">
        <v>95</v>
      </c>
      <c r="O96" s="6">
        <v>83</v>
      </c>
      <c r="P96" s="6">
        <v>81</v>
      </c>
      <c r="Q96" s="6">
        <v>76</v>
      </c>
      <c r="R96" s="17"/>
      <c r="S96" s="18"/>
    </row>
    <row r="97" spans="1:19" x14ac:dyDescent="0.2">
      <c r="A97" s="19">
        <v>509212</v>
      </c>
      <c r="B97" s="20" t="s">
        <v>105</v>
      </c>
      <c r="C97" s="19" t="s">
        <v>104</v>
      </c>
      <c r="D97" s="21">
        <f t="shared" si="6"/>
        <v>509</v>
      </c>
      <c r="E97" s="16">
        <f t="shared" si="4"/>
        <v>854</v>
      </c>
      <c r="F97" s="6">
        <v>148</v>
      </c>
      <c r="G97" s="6">
        <v>208</v>
      </c>
      <c r="H97" s="6">
        <v>114</v>
      </c>
      <c r="I97" s="6">
        <v>0</v>
      </c>
      <c r="J97" s="6">
        <v>74</v>
      </c>
      <c r="K97" s="6">
        <v>86</v>
      </c>
      <c r="L97" s="6">
        <v>121</v>
      </c>
      <c r="M97" s="6">
        <v>103</v>
      </c>
      <c r="N97" s="6">
        <v>0</v>
      </c>
      <c r="O97" s="6">
        <v>0</v>
      </c>
      <c r="P97" s="6">
        <v>0</v>
      </c>
      <c r="Q97" s="6">
        <v>0</v>
      </c>
      <c r="R97" s="17"/>
      <c r="S97" s="18"/>
    </row>
    <row r="98" spans="1:19" x14ac:dyDescent="0.2">
      <c r="A98" s="19">
        <v>510000</v>
      </c>
      <c r="B98" s="20" t="s">
        <v>106</v>
      </c>
      <c r="C98" s="19" t="s">
        <v>107</v>
      </c>
      <c r="D98" s="21">
        <f t="shared" si="6"/>
        <v>510</v>
      </c>
      <c r="E98" s="16">
        <f t="shared" si="4"/>
        <v>2533551</v>
      </c>
      <c r="F98" s="6">
        <v>195309</v>
      </c>
      <c r="G98" s="6">
        <v>228919</v>
      </c>
      <c r="H98" s="6">
        <v>214581</v>
      </c>
      <c r="I98" s="6">
        <v>198019</v>
      </c>
      <c r="J98" s="6">
        <v>78031</v>
      </c>
      <c r="K98" s="6">
        <v>145616</v>
      </c>
      <c r="L98" s="6">
        <v>172843</v>
      </c>
      <c r="M98" s="6">
        <v>190402</v>
      </c>
      <c r="N98" s="6">
        <v>270173</v>
      </c>
      <c r="O98" s="6">
        <v>279812</v>
      </c>
      <c r="P98" s="6">
        <v>279809</v>
      </c>
      <c r="Q98" s="6">
        <v>280037</v>
      </c>
      <c r="R98" s="17"/>
      <c r="S98" s="18"/>
    </row>
    <row r="99" spans="1:19" x14ac:dyDescent="0.2">
      <c r="A99" s="19">
        <v>510100</v>
      </c>
      <c r="B99" s="20" t="s">
        <v>108</v>
      </c>
      <c r="C99" s="19" t="s">
        <v>107</v>
      </c>
      <c r="D99" s="21">
        <f t="shared" si="6"/>
        <v>510</v>
      </c>
      <c r="E99" s="16">
        <f t="shared" si="4"/>
        <v>37130</v>
      </c>
      <c r="F99" s="6">
        <v>7936</v>
      </c>
      <c r="G99" s="6">
        <v>4470</v>
      </c>
      <c r="H99" s="6">
        <v>5344</v>
      </c>
      <c r="I99" s="6">
        <v>3691</v>
      </c>
      <c r="J99" s="6">
        <v>2977</v>
      </c>
      <c r="K99" s="6">
        <v>3011</v>
      </c>
      <c r="L99" s="6">
        <v>4617</v>
      </c>
      <c r="M99" s="6">
        <v>5084</v>
      </c>
      <c r="N99" s="6">
        <v>0</v>
      </c>
      <c r="O99" s="6">
        <v>0</v>
      </c>
      <c r="P99" s="6">
        <v>0</v>
      </c>
      <c r="Q99" s="6">
        <v>0</v>
      </c>
      <c r="R99" s="17"/>
      <c r="S99" s="18"/>
    </row>
    <row r="100" spans="1:19" x14ac:dyDescent="0.2">
      <c r="A100" s="19">
        <v>511000</v>
      </c>
      <c r="B100" s="20" t="s">
        <v>109</v>
      </c>
      <c r="C100" s="19" t="s">
        <v>107</v>
      </c>
      <c r="D100" s="21">
        <f t="shared" si="6"/>
        <v>511</v>
      </c>
      <c r="E100" s="16">
        <f t="shared" si="4"/>
        <v>7529719</v>
      </c>
      <c r="F100" s="6">
        <v>739230</v>
      </c>
      <c r="G100" s="6">
        <v>670253</v>
      </c>
      <c r="H100" s="6">
        <v>733617</v>
      </c>
      <c r="I100" s="6">
        <v>814915</v>
      </c>
      <c r="J100" s="6">
        <v>668392</v>
      </c>
      <c r="K100" s="6">
        <v>190556</v>
      </c>
      <c r="L100" s="6">
        <v>633947</v>
      </c>
      <c r="M100" s="6">
        <v>497746</v>
      </c>
      <c r="N100" s="6">
        <v>654250</v>
      </c>
      <c r="O100" s="6">
        <v>642767</v>
      </c>
      <c r="P100" s="6">
        <v>642989</v>
      </c>
      <c r="Q100" s="6">
        <v>641057</v>
      </c>
      <c r="R100" s="17"/>
      <c r="S100" s="18"/>
    </row>
    <row r="101" spans="1:19" x14ac:dyDescent="0.2">
      <c r="A101" s="19">
        <v>512100</v>
      </c>
      <c r="B101" s="20" t="s">
        <v>110</v>
      </c>
      <c r="C101" s="19" t="s">
        <v>107</v>
      </c>
      <c r="D101" s="21">
        <f t="shared" si="6"/>
        <v>512</v>
      </c>
      <c r="E101" s="16">
        <f t="shared" si="4"/>
        <v>10485634</v>
      </c>
      <c r="F101" s="6">
        <v>492827</v>
      </c>
      <c r="G101" s="6">
        <v>784591</v>
      </c>
      <c r="H101" s="6">
        <v>527809</v>
      </c>
      <c r="I101" s="6">
        <v>797381</v>
      </c>
      <c r="J101" s="6">
        <v>1814373</v>
      </c>
      <c r="K101" s="6">
        <v>2469804</v>
      </c>
      <c r="L101" s="6">
        <v>706275</v>
      </c>
      <c r="M101" s="6">
        <v>743001</v>
      </c>
      <c r="N101" s="6">
        <v>590869</v>
      </c>
      <c r="O101" s="6">
        <v>498852</v>
      </c>
      <c r="P101" s="6">
        <v>498629</v>
      </c>
      <c r="Q101" s="6">
        <v>561223</v>
      </c>
      <c r="R101" s="17"/>
      <c r="S101" s="18"/>
    </row>
    <row r="102" spans="1:19" x14ac:dyDescent="0.2">
      <c r="A102" s="19">
        <v>513100</v>
      </c>
      <c r="B102" s="20" t="s">
        <v>111</v>
      </c>
      <c r="C102" s="19" t="s">
        <v>107</v>
      </c>
      <c r="D102" s="21">
        <f t="shared" si="6"/>
        <v>513</v>
      </c>
      <c r="E102" s="16">
        <f t="shared" si="4"/>
        <v>1600721</v>
      </c>
      <c r="F102" s="6">
        <v>241977</v>
      </c>
      <c r="G102" s="6">
        <v>-56517</v>
      </c>
      <c r="H102" s="6">
        <v>-20644</v>
      </c>
      <c r="I102" s="6">
        <v>-33023</v>
      </c>
      <c r="J102" s="6">
        <v>298646</v>
      </c>
      <c r="K102" s="6">
        <v>472839</v>
      </c>
      <c r="L102" s="6">
        <v>99903</v>
      </c>
      <c r="M102" s="6">
        <v>110187</v>
      </c>
      <c r="N102" s="6">
        <v>95980</v>
      </c>
      <c r="O102" s="6">
        <v>144413</v>
      </c>
      <c r="P102" s="6">
        <v>150980</v>
      </c>
      <c r="Q102" s="6">
        <v>95980</v>
      </c>
      <c r="R102" s="17"/>
      <c r="S102" s="18"/>
    </row>
    <row r="103" spans="1:19" x14ac:dyDescent="0.2">
      <c r="A103" s="19">
        <v>514000</v>
      </c>
      <c r="B103" s="20" t="s">
        <v>112</v>
      </c>
      <c r="C103" s="19" t="s">
        <v>107</v>
      </c>
      <c r="D103" s="21">
        <f t="shared" si="6"/>
        <v>514</v>
      </c>
      <c r="E103" s="16">
        <f t="shared" si="4"/>
        <v>3168934</v>
      </c>
      <c r="F103" s="6">
        <v>794260</v>
      </c>
      <c r="G103" s="6">
        <v>446508</v>
      </c>
      <c r="H103" s="6">
        <v>292528</v>
      </c>
      <c r="I103" s="6">
        <v>353839</v>
      </c>
      <c r="J103" s="6">
        <v>1433864</v>
      </c>
      <c r="K103" s="6">
        <v>-866309</v>
      </c>
      <c r="L103" s="6">
        <v>254494</v>
      </c>
      <c r="M103" s="6">
        <v>272143</v>
      </c>
      <c r="N103" s="6">
        <v>52645</v>
      </c>
      <c r="O103" s="6">
        <v>41001</v>
      </c>
      <c r="P103" s="6">
        <v>41584</v>
      </c>
      <c r="Q103" s="6">
        <v>52377</v>
      </c>
      <c r="R103" s="17"/>
      <c r="S103" s="18"/>
    </row>
    <row r="104" spans="1:19" x14ac:dyDescent="0.2">
      <c r="A104" s="19">
        <v>514300</v>
      </c>
      <c r="B104" s="20" t="s">
        <v>112</v>
      </c>
      <c r="C104" s="19" t="s">
        <v>107</v>
      </c>
      <c r="D104" s="21">
        <f t="shared" si="6"/>
        <v>514</v>
      </c>
      <c r="E104" s="16">
        <f t="shared" si="4"/>
        <v>253</v>
      </c>
      <c r="F104" s="6">
        <v>29</v>
      </c>
      <c r="G104" s="6">
        <v>46</v>
      </c>
      <c r="H104" s="6">
        <v>31</v>
      </c>
      <c r="I104" s="6">
        <v>29</v>
      </c>
      <c r="J104" s="6">
        <v>29</v>
      </c>
      <c r="K104" s="6">
        <v>42</v>
      </c>
      <c r="L104" s="6">
        <v>27</v>
      </c>
      <c r="M104" s="6">
        <v>20</v>
      </c>
      <c r="N104" s="6">
        <v>0</v>
      </c>
      <c r="O104" s="6">
        <v>0</v>
      </c>
      <c r="P104" s="6">
        <v>0</v>
      </c>
      <c r="Q104" s="6">
        <v>0</v>
      </c>
      <c r="R104" s="17"/>
      <c r="S104" s="18"/>
    </row>
    <row r="105" spans="1:19" x14ac:dyDescent="0.2">
      <c r="A105" s="19">
        <v>546000</v>
      </c>
      <c r="B105" s="20" t="s">
        <v>113</v>
      </c>
      <c r="C105" s="19" t="s">
        <v>85</v>
      </c>
      <c r="D105" s="21">
        <f t="shared" si="6"/>
        <v>546</v>
      </c>
      <c r="E105" s="16">
        <f t="shared" si="4"/>
        <v>381683</v>
      </c>
      <c r="F105" s="6">
        <v>30877</v>
      </c>
      <c r="G105" s="6">
        <v>31119</v>
      </c>
      <c r="H105" s="6">
        <v>33896</v>
      </c>
      <c r="I105" s="6">
        <v>33717</v>
      </c>
      <c r="J105" s="6">
        <v>33110</v>
      </c>
      <c r="K105" s="6">
        <v>33392</v>
      </c>
      <c r="L105" s="6">
        <v>34966</v>
      </c>
      <c r="M105" s="6">
        <v>33302</v>
      </c>
      <c r="N105" s="6">
        <v>29456</v>
      </c>
      <c r="O105" s="6">
        <v>29307</v>
      </c>
      <c r="P105" s="6">
        <v>29263</v>
      </c>
      <c r="Q105" s="6">
        <v>29278</v>
      </c>
      <c r="R105" s="17"/>
      <c r="S105" s="18"/>
    </row>
    <row r="106" spans="1:19" x14ac:dyDescent="0.2">
      <c r="A106" s="19">
        <v>547100</v>
      </c>
      <c r="B106" s="20" t="s">
        <v>114</v>
      </c>
      <c r="C106" s="19" t="s">
        <v>87</v>
      </c>
      <c r="D106" s="21">
        <f t="shared" si="6"/>
        <v>547</v>
      </c>
      <c r="E106" s="16">
        <f t="shared" si="4"/>
        <v>3109593</v>
      </c>
      <c r="F106" s="6">
        <v>0</v>
      </c>
      <c r="G106" s="6">
        <v>617000</v>
      </c>
      <c r="H106" s="6">
        <v>104975</v>
      </c>
      <c r="I106" s="6">
        <v>219783</v>
      </c>
      <c r="J106" s="6">
        <v>115810</v>
      </c>
      <c r="K106" s="6">
        <v>86432</v>
      </c>
      <c r="L106" s="6">
        <v>268640</v>
      </c>
      <c r="M106" s="6">
        <v>1696953</v>
      </c>
      <c r="N106" s="6">
        <v>0</v>
      </c>
      <c r="O106" s="6">
        <v>0</v>
      </c>
      <c r="P106" s="6">
        <v>0</v>
      </c>
      <c r="Q106" s="6">
        <v>0</v>
      </c>
      <c r="R106" s="17"/>
      <c r="S106" s="18"/>
    </row>
    <row r="107" spans="1:19" x14ac:dyDescent="0.2">
      <c r="A107" s="19">
        <v>547150</v>
      </c>
      <c r="B107" s="20" t="s">
        <v>115</v>
      </c>
      <c r="C107" s="19" t="s">
        <v>85</v>
      </c>
      <c r="D107" s="21">
        <f t="shared" si="6"/>
        <v>547</v>
      </c>
      <c r="E107" s="16">
        <f t="shared" si="4"/>
        <v>17216</v>
      </c>
      <c r="F107" s="6">
        <v>934</v>
      </c>
      <c r="G107" s="6">
        <v>1799</v>
      </c>
      <c r="H107" s="6">
        <v>1759</v>
      </c>
      <c r="I107" s="6">
        <v>1789</v>
      </c>
      <c r="J107" s="6">
        <v>1763</v>
      </c>
      <c r="K107" s="6">
        <v>1815</v>
      </c>
      <c r="L107" s="6">
        <v>1809</v>
      </c>
      <c r="M107" s="6">
        <v>1788</v>
      </c>
      <c r="N107" s="6">
        <v>940</v>
      </c>
      <c r="O107" s="6">
        <v>940</v>
      </c>
      <c r="P107" s="6">
        <v>940</v>
      </c>
      <c r="Q107" s="6">
        <v>940</v>
      </c>
      <c r="R107" s="17"/>
      <c r="S107" s="18"/>
    </row>
    <row r="108" spans="1:19" x14ac:dyDescent="0.2">
      <c r="A108" s="19">
        <v>547200</v>
      </c>
      <c r="B108" s="20" t="s">
        <v>116</v>
      </c>
      <c r="C108" s="19" t="s">
        <v>87</v>
      </c>
      <c r="D108" s="21">
        <f t="shared" si="6"/>
        <v>547</v>
      </c>
      <c r="E108" s="16">
        <f t="shared" si="4"/>
        <v>2724671</v>
      </c>
      <c r="F108" s="6">
        <v>0</v>
      </c>
      <c r="G108" s="6">
        <v>0</v>
      </c>
      <c r="H108" s="6">
        <v>0</v>
      </c>
      <c r="I108" s="6">
        <v>43</v>
      </c>
      <c r="J108" s="6">
        <v>341053</v>
      </c>
      <c r="K108" s="6">
        <v>1349782</v>
      </c>
      <c r="L108" s="6">
        <v>1033793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17"/>
      <c r="S108" s="18"/>
    </row>
    <row r="109" spans="1:19" x14ac:dyDescent="0.2">
      <c r="A109" s="19">
        <v>548100</v>
      </c>
      <c r="B109" s="20" t="s">
        <v>117</v>
      </c>
      <c r="C109" s="19" t="s">
        <v>85</v>
      </c>
      <c r="D109" s="21">
        <f t="shared" si="6"/>
        <v>548</v>
      </c>
      <c r="E109" s="16">
        <f t="shared" si="4"/>
        <v>12749</v>
      </c>
      <c r="F109" s="6">
        <v>0</v>
      </c>
      <c r="G109" s="6">
        <v>171</v>
      </c>
      <c r="H109" s="6">
        <v>2798</v>
      </c>
      <c r="I109" s="6">
        <v>189</v>
      </c>
      <c r="J109" s="6">
        <v>1396</v>
      </c>
      <c r="K109" s="6">
        <v>568</v>
      </c>
      <c r="L109" s="6">
        <v>2417</v>
      </c>
      <c r="M109" s="6">
        <v>3187</v>
      </c>
      <c r="N109" s="6">
        <v>480</v>
      </c>
      <c r="O109" s="6">
        <v>581</v>
      </c>
      <c r="P109" s="6">
        <v>482</v>
      </c>
      <c r="Q109" s="6">
        <v>480</v>
      </c>
      <c r="R109" s="17"/>
      <c r="S109" s="18"/>
    </row>
    <row r="110" spans="1:19" x14ac:dyDescent="0.2">
      <c r="A110" s="19">
        <v>548200</v>
      </c>
      <c r="B110" s="20" t="s">
        <v>118</v>
      </c>
      <c r="C110" s="19" t="s">
        <v>85</v>
      </c>
      <c r="D110" s="21">
        <f t="shared" si="6"/>
        <v>548</v>
      </c>
      <c r="E110" s="16">
        <f t="shared" si="4"/>
        <v>308250</v>
      </c>
      <c r="F110" s="6">
        <v>18839</v>
      </c>
      <c r="G110" s="6">
        <v>19113</v>
      </c>
      <c r="H110" s="6">
        <v>21979</v>
      </c>
      <c r="I110" s="6">
        <v>30295</v>
      </c>
      <c r="J110" s="6">
        <v>4830</v>
      </c>
      <c r="K110" s="6">
        <v>9218</v>
      </c>
      <c r="L110" s="6">
        <v>19086</v>
      </c>
      <c r="M110" s="6">
        <v>43573</v>
      </c>
      <c r="N110" s="6">
        <v>41962</v>
      </c>
      <c r="O110" s="6">
        <v>33173</v>
      </c>
      <c r="P110" s="6">
        <v>33069</v>
      </c>
      <c r="Q110" s="6">
        <v>33113</v>
      </c>
      <c r="R110" s="17"/>
      <c r="S110" s="18"/>
    </row>
    <row r="111" spans="1:19" x14ac:dyDescent="0.2">
      <c r="A111" s="19">
        <v>549000</v>
      </c>
      <c r="B111" s="20" t="s">
        <v>119</v>
      </c>
      <c r="C111" s="19" t="s">
        <v>85</v>
      </c>
      <c r="D111" s="21">
        <f t="shared" si="6"/>
        <v>549</v>
      </c>
      <c r="E111" s="16">
        <f t="shared" si="4"/>
        <v>798512</v>
      </c>
      <c r="F111" s="6">
        <v>106543</v>
      </c>
      <c r="G111" s="6">
        <v>71912</v>
      </c>
      <c r="H111" s="6">
        <v>87217</v>
      </c>
      <c r="I111" s="6">
        <v>59155</v>
      </c>
      <c r="J111" s="6">
        <v>128893</v>
      </c>
      <c r="K111" s="6">
        <v>110912</v>
      </c>
      <c r="L111" s="6">
        <v>-233</v>
      </c>
      <c r="M111" s="6">
        <v>74112</v>
      </c>
      <c r="N111" s="6">
        <v>40592</v>
      </c>
      <c r="O111" s="6">
        <v>42236</v>
      </c>
      <c r="P111" s="6">
        <v>37550</v>
      </c>
      <c r="Q111" s="6">
        <v>39623</v>
      </c>
      <c r="R111" s="17"/>
      <c r="S111" s="18"/>
    </row>
    <row r="112" spans="1:19" x14ac:dyDescent="0.2">
      <c r="A112" s="19">
        <v>551000</v>
      </c>
      <c r="B112" s="20" t="s">
        <v>120</v>
      </c>
      <c r="C112" s="19" t="s">
        <v>107</v>
      </c>
      <c r="D112" s="21">
        <f t="shared" si="6"/>
        <v>551</v>
      </c>
      <c r="E112" s="16">
        <f t="shared" si="4"/>
        <v>253987</v>
      </c>
      <c r="F112" s="6">
        <v>28009</v>
      </c>
      <c r="G112" s="6">
        <v>15616</v>
      </c>
      <c r="H112" s="6">
        <v>17724</v>
      </c>
      <c r="I112" s="6">
        <v>16695</v>
      </c>
      <c r="J112" s="6">
        <v>13076</v>
      </c>
      <c r="K112" s="6">
        <v>18125</v>
      </c>
      <c r="L112" s="6">
        <v>19535</v>
      </c>
      <c r="M112" s="6">
        <v>13393</v>
      </c>
      <c r="N112" s="6">
        <v>28011</v>
      </c>
      <c r="O112" s="6">
        <v>27967</v>
      </c>
      <c r="P112" s="6">
        <v>27905</v>
      </c>
      <c r="Q112" s="6">
        <v>27931</v>
      </c>
      <c r="R112" s="17"/>
      <c r="S112" s="18"/>
    </row>
    <row r="113" spans="1:19" x14ac:dyDescent="0.2">
      <c r="A113" s="19">
        <v>552000</v>
      </c>
      <c r="B113" s="20" t="s">
        <v>121</v>
      </c>
      <c r="C113" s="19" t="s">
        <v>107</v>
      </c>
      <c r="D113" s="21">
        <f t="shared" si="6"/>
        <v>552</v>
      </c>
      <c r="E113" s="16">
        <f t="shared" si="4"/>
        <v>472749</v>
      </c>
      <c r="F113" s="6">
        <v>162930</v>
      </c>
      <c r="G113" s="6">
        <v>88943</v>
      </c>
      <c r="H113" s="6">
        <v>30870</v>
      </c>
      <c r="I113" s="6">
        <v>47631</v>
      </c>
      <c r="J113" s="6">
        <v>9119</v>
      </c>
      <c r="K113" s="6">
        <v>4301</v>
      </c>
      <c r="L113" s="6">
        <v>6175</v>
      </c>
      <c r="M113" s="6">
        <v>9907</v>
      </c>
      <c r="N113" s="6">
        <v>25978</v>
      </c>
      <c r="O113" s="6">
        <v>43569</v>
      </c>
      <c r="P113" s="6">
        <v>23551</v>
      </c>
      <c r="Q113" s="6">
        <v>19775</v>
      </c>
      <c r="R113" s="17"/>
      <c r="S113" s="18"/>
    </row>
    <row r="114" spans="1:19" x14ac:dyDescent="0.2">
      <c r="A114" s="19">
        <v>552220</v>
      </c>
      <c r="B114" s="20" t="s">
        <v>122</v>
      </c>
      <c r="C114" s="19" t="s">
        <v>107</v>
      </c>
      <c r="D114" s="21">
        <f t="shared" si="6"/>
        <v>552</v>
      </c>
      <c r="E114" s="16">
        <f t="shared" si="4"/>
        <v>6229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2272</v>
      </c>
      <c r="L114" s="6">
        <v>3957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17"/>
      <c r="S114" s="18"/>
    </row>
    <row r="115" spans="1:19" x14ac:dyDescent="0.2">
      <c r="A115" s="19">
        <v>553000</v>
      </c>
      <c r="B115" s="20" t="s">
        <v>123</v>
      </c>
      <c r="C115" s="19" t="s">
        <v>107</v>
      </c>
      <c r="D115" s="21">
        <f t="shared" si="6"/>
        <v>553</v>
      </c>
      <c r="E115" s="16">
        <f t="shared" si="4"/>
        <v>1903306</v>
      </c>
      <c r="F115" s="6">
        <v>38547</v>
      </c>
      <c r="G115" s="6">
        <v>44121</v>
      </c>
      <c r="H115" s="6">
        <v>161231</v>
      </c>
      <c r="I115" s="6">
        <v>51200</v>
      </c>
      <c r="J115" s="6">
        <v>74540</v>
      </c>
      <c r="K115" s="6">
        <v>-28782</v>
      </c>
      <c r="L115" s="6">
        <v>44204</v>
      </c>
      <c r="M115" s="6">
        <v>13899</v>
      </c>
      <c r="N115" s="6">
        <v>7607</v>
      </c>
      <c r="O115" s="6">
        <v>373230</v>
      </c>
      <c r="P115" s="6">
        <v>966866</v>
      </c>
      <c r="Q115" s="6">
        <v>156643</v>
      </c>
      <c r="R115" s="17"/>
      <c r="S115" s="18"/>
    </row>
    <row r="116" spans="1:19" x14ac:dyDescent="0.2">
      <c r="A116" s="19">
        <v>554000</v>
      </c>
      <c r="B116" s="20" t="s">
        <v>124</v>
      </c>
      <c r="C116" s="19" t="s">
        <v>107</v>
      </c>
      <c r="D116" s="21">
        <f t="shared" si="6"/>
        <v>554</v>
      </c>
      <c r="E116" s="16">
        <f t="shared" si="4"/>
        <v>274009</v>
      </c>
      <c r="F116" s="6">
        <v>24829</v>
      </c>
      <c r="G116" s="6">
        <v>34264</v>
      </c>
      <c r="H116" s="6">
        <v>22029</v>
      </c>
      <c r="I116" s="6">
        <v>48451</v>
      </c>
      <c r="J116" s="6">
        <v>25400</v>
      </c>
      <c r="K116" s="6">
        <v>18271</v>
      </c>
      <c r="L116" s="6">
        <v>21157</v>
      </c>
      <c r="M116" s="6">
        <v>30977</v>
      </c>
      <c r="N116" s="6">
        <v>13207</v>
      </c>
      <c r="O116" s="6">
        <v>11786</v>
      </c>
      <c r="P116" s="6">
        <v>12236</v>
      </c>
      <c r="Q116" s="6">
        <v>11402</v>
      </c>
      <c r="R116" s="17"/>
      <c r="S116" s="18"/>
    </row>
    <row r="117" spans="1:19" x14ac:dyDescent="0.2">
      <c r="A117" s="19">
        <v>554220</v>
      </c>
      <c r="B117" s="20" t="s">
        <v>125</v>
      </c>
      <c r="C117" s="19" t="s">
        <v>107</v>
      </c>
      <c r="D117" s="21">
        <f t="shared" si="6"/>
        <v>554</v>
      </c>
      <c r="E117" s="16">
        <f t="shared" si="4"/>
        <v>1978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1978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17"/>
      <c r="S117" s="18"/>
    </row>
    <row r="118" spans="1:19" x14ac:dyDescent="0.2">
      <c r="A118" s="19">
        <v>555028</v>
      </c>
      <c r="B118" s="20" t="s">
        <v>126</v>
      </c>
      <c r="C118" s="19" t="s">
        <v>127</v>
      </c>
      <c r="D118" s="21">
        <f t="shared" si="6"/>
        <v>555</v>
      </c>
      <c r="E118" s="16">
        <f t="shared" si="4"/>
        <v>92034</v>
      </c>
      <c r="F118" s="6">
        <v>160737</v>
      </c>
      <c r="G118" s="6">
        <v>0</v>
      </c>
      <c r="H118" s="6">
        <v>0</v>
      </c>
      <c r="I118" s="6">
        <v>20792</v>
      </c>
      <c r="J118" s="6">
        <v>0</v>
      </c>
      <c r="K118" s="6">
        <v>0</v>
      </c>
      <c r="L118" s="6">
        <v>-89495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17"/>
      <c r="S118" s="18"/>
    </row>
    <row r="119" spans="1:19" x14ac:dyDescent="0.2">
      <c r="A119" s="19">
        <v>555190</v>
      </c>
      <c r="B119" s="20" t="s">
        <v>128</v>
      </c>
      <c r="C119" s="19" t="s">
        <v>127</v>
      </c>
      <c r="D119" s="21">
        <f t="shared" si="6"/>
        <v>555</v>
      </c>
      <c r="E119" s="16">
        <f t="shared" si="4"/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17"/>
      <c r="S119" s="18"/>
    </row>
    <row r="120" spans="1:19" x14ac:dyDescent="0.2">
      <c r="A120" s="19">
        <v>555202</v>
      </c>
      <c r="B120" s="20" t="s">
        <v>129</v>
      </c>
      <c r="C120" s="19" t="s">
        <v>127</v>
      </c>
      <c r="D120" s="21">
        <f t="shared" si="6"/>
        <v>555</v>
      </c>
      <c r="E120" s="16">
        <f t="shared" si="4"/>
        <v>29009142</v>
      </c>
      <c r="F120" s="6">
        <v>4050169</v>
      </c>
      <c r="G120" s="6">
        <v>2269980</v>
      </c>
      <c r="H120" s="6">
        <v>1767680</v>
      </c>
      <c r="I120" s="6">
        <v>1693308</v>
      </c>
      <c r="J120" s="6">
        <v>8417269</v>
      </c>
      <c r="K120" s="6">
        <v>1790479</v>
      </c>
      <c r="L120" s="6">
        <v>1148614</v>
      </c>
      <c r="M120" s="6">
        <v>2715779</v>
      </c>
      <c r="N120" s="6">
        <v>1759771</v>
      </c>
      <c r="O120" s="6">
        <v>1619350</v>
      </c>
      <c r="P120" s="6">
        <v>496717</v>
      </c>
      <c r="Q120" s="6">
        <v>1280026</v>
      </c>
      <c r="R120" s="17"/>
      <c r="S120" s="18"/>
    </row>
    <row r="121" spans="1:19" x14ac:dyDescent="0.2">
      <c r="A121" s="19">
        <v>556000</v>
      </c>
      <c r="B121" s="20" t="s">
        <v>130</v>
      </c>
      <c r="C121" s="19" t="s">
        <v>131</v>
      </c>
      <c r="D121" s="21">
        <f t="shared" si="6"/>
        <v>556</v>
      </c>
      <c r="E121" s="16">
        <f t="shared" si="4"/>
        <v>40916</v>
      </c>
      <c r="F121" s="6">
        <v>3</v>
      </c>
      <c r="G121" s="6">
        <v>1</v>
      </c>
      <c r="H121" s="6">
        <v>0</v>
      </c>
      <c r="I121" s="6">
        <v>-417</v>
      </c>
      <c r="J121" s="6">
        <v>0</v>
      </c>
      <c r="K121" s="6">
        <v>0</v>
      </c>
      <c r="L121" s="6">
        <v>1</v>
      </c>
      <c r="M121" s="6">
        <v>16</v>
      </c>
      <c r="N121" s="6">
        <v>9684</v>
      </c>
      <c r="O121" s="6">
        <v>9803</v>
      </c>
      <c r="P121" s="6">
        <v>12253</v>
      </c>
      <c r="Q121" s="6">
        <v>9572</v>
      </c>
      <c r="R121" s="17"/>
      <c r="S121" s="18"/>
    </row>
    <row r="122" spans="1:19" x14ac:dyDescent="0.2">
      <c r="A122" s="19">
        <v>557000</v>
      </c>
      <c r="B122" s="20" t="s">
        <v>132</v>
      </c>
      <c r="C122" s="19" t="s">
        <v>131</v>
      </c>
      <c r="D122" s="21">
        <f t="shared" si="6"/>
        <v>557</v>
      </c>
      <c r="E122" s="16">
        <f t="shared" si="4"/>
        <v>5611255</v>
      </c>
      <c r="F122" s="6">
        <v>561025</v>
      </c>
      <c r="G122" s="6">
        <v>1834204</v>
      </c>
      <c r="H122" s="6">
        <v>824943</v>
      </c>
      <c r="I122" s="6">
        <v>-1761997</v>
      </c>
      <c r="J122" s="6">
        <v>1560148</v>
      </c>
      <c r="K122" s="6">
        <v>1031423</v>
      </c>
      <c r="L122" s="6">
        <v>638074</v>
      </c>
      <c r="M122" s="6">
        <v>-1434590</v>
      </c>
      <c r="N122" s="6">
        <v>589610</v>
      </c>
      <c r="O122" s="6">
        <v>589470</v>
      </c>
      <c r="P122" s="6">
        <v>589474</v>
      </c>
      <c r="Q122" s="6">
        <v>589471</v>
      </c>
      <c r="R122" s="17"/>
      <c r="S122" s="18"/>
    </row>
    <row r="123" spans="1:19" x14ac:dyDescent="0.2">
      <c r="A123" s="19">
        <v>557450</v>
      </c>
      <c r="B123" s="20" t="s">
        <v>133</v>
      </c>
      <c r="C123" s="19" t="s">
        <v>131</v>
      </c>
      <c r="D123" s="21">
        <f t="shared" si="6"/>
        <v>557</v>
      </c>
      <c r="E123" s="16">
        <f t="shared" si="4"/>
        <v>61066</v>
      </c>
      <c r="F123" s="6">
        <v>157</v>
      </c>
      <c r="G123" s="6">
        <v>7482</v>
      </c>
      <c r="H123" s="6">
        <v>4105</v>
      </c>
      <c r="I123" s="6">
        <v>4227</v>
      </c>
      <c r="J123" s="6">
        <v>4766</v>
      </c>
      <c r="K123" s="6">
        <v>5194</v>
      </c>
      <c r="L123" s="6">
        <v>4039</v>
      </c>
      <c r="M123" s="6">
        <v>4144</v>
      </c>
      <c r="N123" s="6">
        <v>6738</v>
      </c>
      <c r="O123" s="6">
        <v>6738</v>
      </c>
      <c r="P123" s="6">
        <v>6738</v>
      </c>
      <c r="Q123" s="6">
        <v>6738</v>
      </c>
      <c r="R123" s="17"/>
      <c r="S123" s="18"/>
    </row>
    <row r="124" spans="1:19" x14ac:dyDescent="0.2">
      <c r="A124" s="19">
        <v>557451</v>
      </c>
      <c r="B124" s="20" t="s">
        <v>134</v>
      </c>
      <c r="C124" s="19" t="s">
        <v>131</v>
      </c>
      <c r="D124" s="21">
        <f t="shared" si="6"/>
        <v>557</v>
      </c>
      <c r="E124" s="16">
        <f t="shared" si="4"/>
        <v>430</v>
      </c>
      <c r="F124" s="6">
        <v>0</v>
      </c>
      <c r="G124" s="6">
        <v>142</v>
      </c>
      <c r="H124" s="6">
        <v>288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17"/>
      <c r="S124" s="18"/>
    </row>
    <row r="125" spans="1:19" x14ac:dyDescent="0.2">
      <c r="A125" s="19">
        <v>557980</v>
      </c>
      <c r="B125" s="20" t="s">
        <v>135</v>
      </c>
      <c r="C125" s="19" t="s">
        <v>87</v>
      </c>
      <c r="D125" s="21">
        <f t="shared" si="6"/>
        <v>557</v>
      </c>
      <c r="E125" s="16">
        <f t="shared" si="4"/>
        <v>2327304</v>
      </c>
      <c r="F125" s="6">
        <v>83497</v>
      </c>
      <c r="G125" s="6">
        <v>1039725</v>
      </c>
      <c r="H125" s="6">
        <v>-77979</v>
      </c>
      <c r="I125" s="6">
        <v>7850</v>
      </c>
      <c r="J125" s="6">
        <v>-1718267</v>
      </c>
      <c r="K125" s="6">
        <v>481043</v>
      </c>
      <c r="L125" s="6">
        <v>2377157</v>
      </c>
      <c r="M125" s="6">
        <v>-645451</v>
      </c>
      <c r="N125" s="6">
        <v>-14895</v>
      </c>
      <c r="O125" s="6">
        <v>639764</v>
      </c>
      <c r="P125" s="6">
        <v>-446</v>
      </c>
      <c r="Q125" s="6">
        <v>155306</v>
      </c>
      <c r="R125" s="17"/>
      <c r="S125" s="18"/>
    </row>
    <row r="126" spans="1:19" x14ac:dyDescent="0.2">
      <c r="A126" s="19">
        <v>560000</v>
      </c>
      <c r="B126" s="20" t="s">
        <v>136</v>
      </c>
      <c r="C126" s="19" t="s">
        <v>137</v>
      </c>
      <c r="D126" s="21">
        <f t="shared" si="6"/>
        <v>560</v>
      </c>
      <c r="E126" s="16">
        <f t="shared" si="4"/>
        <v>43761</v>
      </c>
      <c r="F126" s="6">
        <v>200</v>
      </c>
      <c r="G126" s="6">
        <v>734</v>
      </c>
      <c r="H126" s="6">
        <v>219</v>
      </c>
      <c r="I126" s="6">
        <v>270</v>
      </c>
      <c r="J126" s="6">
        <v>289</v>
      </c>
      <c r="K126" s="6">
        <v>342</v>
      </c>
      <c r="L126" s="6">
        <v>307</v>
      </c>
      <c r="M126" s="6">
        <v>548</v>
      </c>
      <c r="N126" s="6">
        <v>10213</v>
      </c>
      <c r="O126" s="6">
        <v>10213</v>
      </c>
      <c r="P126" s="6">
        <v>10213</v>
      </c>
      <c r="Q126" s="6">
        <v>10213</v>
      </c>
      <c r="R126" s="17"/>
      <c r="S126" s="18"/>
    </row>
    <row r="127" spans="1:19" x14ac:dyDescent="0.2">
      <c r="A127" s="19">
        <v>561100</v>
      </c>
      <c r="B127" s="20" t="s">
        <v>138</v>
      </c>
      <c r="C127" s="19" t="s">
        <v>137</v>
      </c>
      <c r="D127" s="21">
        <f t="shared" si="6"/>
        <v>561</v>
      </c>
      <c r="E127" s="16">
        <f t="shared" si="4"/>
        <v>102300</v>
      </c>
      <c r="F127" s="6">
        <v>7863</v>
      </c>
      <c r="G127" s="6">
        <v>8113</v>
      </c>
      <c r="H127" s="6">
        <v>10514</v>
      </c>
      <c r="I127" s="6">
        <v>9020</v>
      </c>
      <c r="J127" s="6">
        <v>7640</v>
      </c>
      <c r="K127" s="6">
        <v>7680</v>
      </c>
      <c r="L127" s="6">
        <v>7645</v>
      </c>
      <c r="M127" s="6">
        <v>7869</v>
      </c>
      <c r="N127" s="6">
        <v>8667</v>
      </c>
      <c r="O127" s="6">
        <v>8726</v>
      </c>
      <c r="P127" s="6">
        <v>9952</v>
      </c>
      <c r="Q127" s="6">
        <v>8611</v>
      </c>
      <c r="R127" s="17"/>
      <c r="S127" s="18"/>
    </row>
    <row r="128" spans="1:19" x14ac:dyDescent="0.2">
      <c r="A128" s="19">
        <v>561200</v>
      </c>
      <c r="B128" s="20" t="s">
        <v>139</v>
      </c>
      <c r="C128" s="19" t="s">
        <v>137</v>
      </c>
      <c r="D128" s="21">
        <f t="shared" si="6"/>
        <v>561</v>
      </c>
      <c r="E128" s="16">
        <f t="shared" si="4"/>
        <v>400553</v>
      </c>
      <c r="F128" s="6">
        <v>40532</v>
      </c>
      <c r="G128" s="6">
        <v>41526</v>
      </c>
      <c r="H128" s="6">
        <v>46928</v>
      </c>
      <c r="I128" s="6">
        <v>38752</v>
      </c>
      <c r="J128" s="6">
        <v>37473</v>
      </c>
      <c r="K128" s="6">
        <v>38543</v>
      </c>
      <c r="L128" s="6">
        <v>36567</v>
      </c>
      <c r="M128" s="6">
        <v>36719</v>
      </c>
      <c r="N128" s="6">
        <v>20557</v>
      </c>
      <c r="O128" s="6">
        <v>20614</v>
      </c>
      <c r="P128" s="6">
        <v>21842</v>
      </c>
      <c r="Q128" s="6">
        <v>20500</v>
      </c>
      <c r="R128" s="17"/>
      <c r="S128" s="18"/>
    </row>
    <row r="129" spans="1:19" x14ac:dyDescent="0.2">
      <c r="A129" s="19">
        <v>561300</v>
      </c>
      <c r="B129" s="20" t="s">
        <v>140</v>
      </c>
      <c r="C129" s="19" t="s">
        <v>137</v>
      </c>
      <c r="D129" s="21">
        <f t="shared" si="6"/>
        <v>561</v>
      </c>
      <c r="E129" s="16">
        <f t="shared" si="4"/>
        <v>80561</v>
      </c>
      <c r="F129" s="6">
        <v>5406</v>
      </c>
      <c r="G129" s="6">
        <v>5129</v>
      </c>
      <c r="H129" s="6">
        <v>6377</v>
      </c>
      <c r="I129" s="6">
        <v>5008</v>
      </c>
      <c r="J129" s="6">
        <v>5005</v>
      </c>
      <c r="K129" s="6">
        <v>5094</v>
      </c>
      <c r="L129" s="6">
        <v>4926</v>
      </c>
      <c r="M129" s="6">
        <v>4940</v>
      </c>
      <c r="N129" s="6">
        <v>9347</v>
      </c>
      <c r="O129" s="6">
        <v>9406</v>
      </c>
      <c r="P129" s="6">
        <v>10632</v>
      </c>
      <c r="Q129" s="6">
        <v>9291</v>
      </c>
      <c r="R129" s="17"/>
    </row>
    <row r="130" spans="1:19" x14ac:dyDescent="0.2">
      <c r="A130" s="19">
        <v>561400</v>
      </c>
      <c r="B130" s="20" t="s">
        <v>141</v>
      </c>
      <c r="C130" s="19" t="s">
        <v>137</v>
      </c>
      <c r="D130" s="21">
        <f t="shared" si="6"/>
        <v>561</v>
      </c>
      <c r="E130" s="16">
        <f t="shared" si="4"/>
        <v>1935496</v>
      </c>
      <c r="F130" s="6">
        <v>172731</v>
      </c>
      <c r="G130" s="6">
        <v>197687</v>
      </c>
      <c r="H130" s="6">
        <v>46906</v>
      </c>
      <c r="I130" s="6">
        <v>350377</v>
      </c>
      <c r="J130" s="6">
        <v>193098</v>
      </c>
      <c r="K130" s="6">
        <v>186688</v>
      </c>
      <c r="L130" s="6">
        <v>190896</v>
      </c>
      <c r="M130" s="6">
        <v>197113</v>
      </c>
      <c r="N130" s="6">
        <v>100000</v>
      </c>
      <c r="O130" s="6">
        <v>100000</v>
      </c>
      <c r="P130" s="6">
        <v>100000</v>
      </c>
      <c r="Q130" s="6">
        <v>100000</v>
      </c>
      <c r="R130" s="17"/>
    </row>
    <row r="131" spans="1:19" x14ac:dyDescent="0.2">
      <c r="A131" s="19">
        <v>561800</v>
      </c>
      <c r="B131" s="20" t="s">
        <v>142</v>
      </c>
      <c r="C131" s="19" t="s">
        <v>137</v>
      </c>
      <c r="D131" s="21">
        <f t="shared" si="6"/>
        <v>561</v>
      </c>
      <c r="E131" s="16">
        <f t="shared" si="4"/>
        <v>1247789</v>
      </c>
      <c r="F131" s="6">
        <v>150167</v>
      </c>
      <c r="G131" s="6">
        <v>149967</v>
      </c>
      <c r="H131" s="6">
        <v>156568</v>
      </c>
      <c r="I131" s="6">
        <v>156284</v>
      </c>
      <c r="J131" s="6">
        <v>156142</v>
      </c>
      <c r="K131" s="6">
        <v>156142</v>
      </c>
      <c r="L131" s="6">
        <v>158919</v>
      </c>
      <c r="M131" s="6">
        <v>163600</v>
      </c>
      <c r="N131" s="6">
        <v>0</v>
      </c>
      <c r="O131" s="6">
        <v>0</v>
      </c>
      <c r="P131" s="6">
        <v>0</v>
      </c>
      <c r="Q131" s="6">
        <v>0</v>
      </c>
      <c r="R131" s="17"/>
    </row>
    <row r="132" spans="1:19" x14ac:dyDescent="0.2">
      <c r="A132" s="19">
        <v>562000</v>
      </c>
      <c r="B132" s="20" t="s">
        <v>143</v>
      </c>
      <c r="C132" s="19" t="s">
        <v>137</v>
      </c>
      <c r="D132" s="21">
        <f t="shared" si="6"/>
        <v>562</v>
      </c>
      <c r="E132" s="16">
        <f t="shared" si="4"/>
        <v>142448</v>
      </c>
      <c r="F132" s="6">
        <v>6428</v>
      </c>
      <c r="G132" s="6">
        <v>7860</v>
      </c>
      <c r="H132" s="6">
        <v>7603</v>
      </c>
      <c r="I132" s="6">
        <v>19314</v>
      </c>
      <c r="J132" s="6">
        <v>11470</v>
      </c>
      <c r="K132" s="6">
        <v>23407</v>
      </c>
      <c r="L132" s="6">
        <v>11645</v>
      </c>
      <c r="M132" s="6">
        <v>13168</v>
      </c>
      <c r="N132" s="6">
        <v>12513</v>
      </c>
      <c r="O132" s="6">
        <v>10046</v>
      </c>
      <c r="P132" s="6">
        <v>9549</v>
      </c>
      <c r="Q132" s="6">
        <v>9445</v>
      </c>
      <c r="R132" s="17"/>
    </row>
    <row r="133" spans="1:19" x14ac:dyDescent="0.2">
      <c r="A133" s="19">
        <v>563000</v>
      </c>
      <c r="B133" s="20" t="s">
        <v>144</v>
      </c>
      <c r="C133" s="19" t="s">
        <v>137</v>
      </c>
      <c r="D133" s="21">
        <f t="shared" si="6"/>
        <v>563</v>
      </c>
      <c r="E133" s="16">
        <f t="shared" si="4"/>
        <v>77805</v>
      </c>
      <c r="F133" s="6">
        <v>2060</v>
      </c>
      <c r="G133" s="6">
        <v>478</v>
      </c>
      <c r="H133" s="6">
        <v>491</v>
      </c>
      <c r="I133" s="6">
        <v>716</v>
      </c>
      <c r="J133" s="6">
        <v>2657</v>
      </c>
      <c r="K133" s="6">
        <v>10269</v>
      </c>
      <c r="L133" s="6">
        <v>9048</v>
      </c>
      <c r="M133" s="6">
        <v>9247</v>
      </c>
      <c r="N133" s="6">
        <v>19354</v>
      </c>
      <c r="O133" s="6">
        <v>18921</v>
      </c>
      <c r="P133" s="6">
        <v>2293</v>
      </c>
      <c r="Q133" s="6">
        <v>2271</v>
      </c>
      <c r="R133" s="17"/>
    </row>
    <row r="134" spans="1:19" x14ac:dyDescent="0.2">
      <c r="A134" s="19">
        <v>565000</v>
      </c>
      <c r="B134" s="20" t="s">
        <v>145</v>
      </c>
      <c r="C134" s="19" t="s">
        <v>137</v>
      </c>
      <c r="D134" s="21">
        <f t="shared" si="6"/>
        <v>565</v>
      </c>
      <c r="E134" s="16">
        <f t="shared" si="4"/>
        <v>16665002</v>
      </c>
      <c r="F134" s="6">
        <v>1400744</v>
      </c>
      <c r="G134" s="6">
        <v>1268500</v>
      </c>
      <c r="H134" s="6">
        <v>1152339</v>
      </c>
      <c r="I134" s="6">
        <v>1382319</v>
      </c>
      <c r="J134" s="6">
        <v>1345254</v>
      </c>
      <c r="K134" s="6">
        <v>1219137</v>
      </c>
      <c r="L134" s="6">
        <v>1459468</v>
      </c>
      <c r="M134" s="6">
        <v>1454553</v>
      </c>
      <c r="N134" s="6">
        <v>1495672</v>
      </c>
      <c r="O134" s="6">
        <v>1495672</v>
      </c>
      <c r="P134" s="6">
        <v>1495672</v>
      </c>
      <c r="Q134" s="6">
        <v>1495672</v>
      </c>
      <c r="R134" s="17"/>
    </row>
    <row r="135" spans="1:19" x14ac:dyDescent="0.2">
      <c r="A135" s="19">
        <v>566000</v>
      </c>
      <c r="B135" s="20" t="s">
        <v>146</v>
      </c>
      <c r="C135" s="19" t="s">
        <v>137</v>
      </c>
      <c r="D135" s="21">
        <f t="shared" si="6"/>
        <v>566</v>
      </c>
      <c r="E135" s="16">
        <f t="shared" si="4"/>
        <v>265426</v>
      </c>
      <c r="F135" s="6">
        <v>-30316</v>
      </c>
      <c r="G135" s="6">
        <v>12496</v>
      </c>
      <c r="H135" s="6">
        <v>10436</v>
      </c>
      <c r="I135" s="6">
        <v>44627</v>
      </c>
      <c r="J135" s="6">
        <v>46281</v>
      </c>
      <c r="K135" s="6">
        <v>9905</v>
      </c>
      <c r="L135" s="6">
        <v>10775</v>
      </c>
      <c r="M135" s="6">
        <v>45069</v>
      </c>
      <c r="N135" s="6">
        <v>21810</v>
      </c>
      <c r="O135" s="6">
        <v>20875</v>
      </c>
      <c r="P135" s="6">
        <v>52557</v>
      </c>
      <c r="Q135" s="6">
        <v>20911</v>
      </c>
      <c r="R135" s="17"/>
    </row>
    <row r="136" spans="1:19" x14ac:dyDescent="0.2">
      <c r="A136" s="19">
        <v>566100</v>
      </c>
      <c r="B136" s="20" t="s">
        <v>147</v>
      </c>
      <c r="C136" s="19" t="s">
        <v>137</v>
      </c>
      <c r="D136" s="21">
        <f t="shared" si="6"/>
        <v>566</v>
      </c>
      <c r="E136" s="16">
        <f t="shared" si="4"/>
        <v>2084</v>
      </c>
      <c r="F136" s="6">
        <v>0</v>
      </c>
      <c r="G136" s="6">
        <v>29</v>
      </c>
      <c r="H136" s="6">
        <v>0</v>
      </c>
      <c r="I136" s="6">
        <v>173</v>
      </c>
      <c r="J136" s="6">
        <v>0</v>
      </c>
      <c r="K136" s="6">
        <v>2</v>
      </c>
      <c r="L136" s="6">
        <v>0</v>
      </c>
      <c r="M136" s="6">
        <v>0</v>
      </c>
      <c r="N136" s="6">
        <v>470</v>
      </c>
      <c r="O136" s="6">
        <v>470</v>
      </c>
      <c r="P136" s="6">
        <v>470</v>
      </c>
      <c r="Q136" s="6">
        <v>470</v>
      </c>
      <c r="R136" s="17"/>
    </row>
    <row r="137" spans="1:19" x14ac:dyDescent="0.2">
      <c r="A137" s="19">
        <v>569000</v>
      </c>
      <c r="B137" s="20" t="s">
        <v>148</v>
      </c>
      <c r="C137" s="19" t="s">
        <v>149</v>
      </c>
      <c r="D137" s="21">
        <f t="shared" si="6"/>
        <v>569</v>
      </c>
      <c r="E137" s="16">
        <f t="shared" si="4"/>
        <v>18712</v>
      </c>
      <c r="F137" s="6">
        <v>94</v>
      </c>
      <c r="G137" s="6">
        <v>423</v>
      </c>
      <c r="H137" s="6">
        <v>362</v>
      </c>
      <c r="I137" s="6">
        <v>0</v>
      </c>
      <c r="J137" s="6">
        <v>232</v>
      </c>
      <c r="K137" s="6">
        <v>702</v>
      </c>
      <c r="L137" s="6">
        <v>1190</v>
      </c>
      <c r="M137" s="6">
        <v>745</v>
      </c>
      <c r="N137" s="6">
        <v>4785</v>
      </c>
      <c r="O137" s="6">
        <v>3493</v>
      </c>
      <c r="P137" s="6">
        <v>3357</v>
      </c>
      <c r="Q137" s="6">
        <v>3329</v>
      </c>
      <c r="R137" s="17"/>
    </row>
    <row r="138" spans="1:19" x14ac:dyDescent="0.2">
      <c r="A138" s="19">
        <v>569100</v>
      </c>
      <c r="B138" s="20" t="s">
        <v>150</v>
      </c>
      <c r="C138" s="19" t="s">
        <v>149</v>
      </c>
      <c r="D138" s="21">
        <f t="shared" si="6"/>
        <v>569</v>
      </c>
      <c r="E138" s="1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/>
      <c r="M138" s="6">
        <v>394</v>
      </c>
      <c r="N138" s="6"/>
      <c r="O138" s="6"/>
      <c r="P138" s="6"/>
      <c r="Q138" s="6"/>
      <c r="R138" s="17"/>
    </row>
    <row r="139" spans="1:19" x14ac:dyDescent="0.2">
      <c r="A139" s="19">
        <v>569200</v>
      </c>
      <c r="B139" s="20" t="s">
        <v>151</v>
      </c>
      <c r="C139" s="19" t="s">
        <v>149</v>
      </c>
      <c r="D139" s="21">
        <f t="shared" si="6"/>
        <v>569</v>
      </c>
      <c r="E139" s="16">
        <f t="shared" si="4"/>
        <v>176704</v>
      </c>
      <c r="F139" s="6">
        <v>18102</v>
      </c>
      <c r="G139" s="6">
        <v>18413</v>
      </c>
      <c r="H139" s="6">
        <v>18665</v>
      </c>
      <c r="I139" s="6">
        <v>18287</v>
      </c>
      <c r="J139" s="6">
        <v>16548</v>
      </c>
      <c r="K139" s="6">
        <v>12638</v>
      </c>
      <c r="L139" s="6">
        <v>17001</v>
      </c>
      <c r="M139" s="6">
        <v>16906</v>
      </c>
      <c r="N139" s="6">
        <v>10036</v>
      </c>
      <c r="O139" s="6">
        <v>10036</v>
      </c>
      <c r="P139" s="6">
        <v>10036</v>
      </c>
      <c r="Q139" s="6">
        <v>10036</v>
      </c>
      <c r="R139" s="17"/>
    </row>
    <row r="140" spans="1:19" x14ac:dyDescent="0.2">
      <c r="A140" s="19">
        <v>570100</v>
      </c>
      <c r="B140" s="20" t="s">
        <v>152</v>
      </c>
      <c r="C140" s="19" t="s">
        <v>149</v>
      </c>
      <c r="D140" s="21">
        <f t="shared" si="6"/>
        <v>570</v>
      </c>
      <c r="E140" s="16">
        <f t="shared" si="4"/>
        <v>94034</v>
      </c>
      <c r="F140" s="6">
        <v>4741</v>
      </c>
      <c r="G140" s="6">
        <v>969</v>
      </c>
      <c r="H140" s="6">
        <v>1620</v>
      </c>
      <c r="I140" s="6">
        <v>534</v>
      </c>
      <c r="J140" s="6">
        <v>2320</v>
      </c>
      <c r="K140" s="6">
        <v>1877</v>
      </c>
      <c r="L140" s="6">
        <v>6161</v>
      </c>
      <c r="M140" s="6">
        <v>2191</v>
      </c>
      <c r="N140" s="6">
        <v>23652</v>
      </c>
      <c r="O140" s="6">
        <v>17171</v>
      </c>
      <c r="P140" s="6">
        <v>16471</v>
      </c>
      <c r="Q140" s="6">
        <v>16327</v>
      </c>
      <c r="R140" s="17"/>
    </row>
    <row r="141" spans="1:19" x14ac:dyDescent="0.2">
      <c r="A141" s="19">
        <v>570200</v>
      </c>
      <c r="B141" s="20" t="s">
        <v>153</v>
      </c>
      <c r="C141" s="19" t="s">
        <v>149</v>
      </c>
      <c r="D141" s="21">
        <f t="shared" si="6"/>
        <v>570</v>
      </c>
      <c r="E141" s="16">
        <f t="shared" si="4"/>
        <v>71532</v>
      </c>
      <c r="F141" s="6">
        <v>6010</v>
      </c>
      <c r="G141" s="6">
        <v>3562</v>
      </c>
      <c r="H141" s="6">
        <v>8271</v>
      </c>
      <c r="I141" s="6">
        <v>11103</v>
      </c>
      <c r="J141" s="6">
        <v>10013</v>
      </c>
      <c r="K141" s="6">
        <v>14727</v>
      </c>
      <c r="L141" s="6">
        <v>4841</v>
      </c>
      <c r="M141" s="6">
        <v>13005</v>
      </c>
      <c r="N141" s="6">
        <v>0</v>
      </c>
      <c r="O141" s="6">
        <v>0</v>
      </c>
      <c r="P141" s="6">
        <v>0</v>
      </c>
      <c r="Q141" s="6">
        <v>0</v>
      </c>
      <c r="R141" s="17"/>
    </row>
    <row r="142" spans="1:19" x14ac:dyDescent="0.2">
      <c r="A142" s="19">
        <v>571000</v>
      </c>
      <c r="B142" s="20" t="s">
        <v>154</v>
      </c>
      <c r="C142" s="19" t="s">
        <v>149</v>
      </c>
      <c r="D142" s="21">
        <f t="shared" si="6"/>
        <v>571</v>
      </c>
      <c r="E142" s="16">
        <f t="shared" si="4"/>
        <v>471110</v>
      </c>
      <c r="F142" s="6">
        <v>-18945</v>
      </c>
      <c r="G142" s="6">
        <v>4169</v>
      </c>
      <c r="H142" s="6">
        <v>20073</v>
      </c>
      <c r="I142" s="6">
        <v>44413</v>
      </c>
      <c r="J142" s="6">
        <v>73745</v>
      </c>
      <c r="K142" s="6">
        <v>81916</v>
      </c>
      <c r="L142" s="6">
        <v>-15255</v>
      </c>
      <c r="M142" s="6">
        <v>48270</v>
      </c>
      <c r="N142" s="6">
        <v>80649</v>
      </c>
      <c r="O142" s="6">
        <v>54988</v>
      </c>
      <c r="P142" s="6">
        <v>54882</v>
      </c>
      <c r="Q142" s="6">
        <v>42205</v>
      </c>
      <c r="R142" s="17"/>
      <c r="S142" s="18"/>
    </row>
    <row r="143" spans="1:19" x14ac:dyDescent="0.2">
      <c r="A143" s="19">
        <v>575700</v>
      </c>
      <c r="B143" s="20" t="s">
        <v>155</v>
      </c>
      <c r="C143" s="19" t="s">
        <v>156</v>
      </c>
      <c r="D143" s="21">
        <f t="shared" si="6"/>
        <v>575</v>
      </c>
      <c r="E143" s="16">
        <f t="shared" ref="E143:E208" si="7">SUM(F143:Q143)</f>
        <v>1810973</v>
      </c>
      <c r="F143" s="6">
        <v>113961</v>
      </c>
      <c r="G143" s="6">
        <v>201424</v>
      </c>
      <c r="H143" s="6">
        <v>161724</v>
      </c>
      <c r="I143" s="6">
        <v>150269</v>
      </c>
      <c r="J143" s="6">
        <v>122723</v>
      </c>
      <c r="K143" s="6">
        <v>128706</v>
      </c>
      <c r="L143" s="6">
        <v>153176</v>
      </c>
      <c r="M143" s="6">
        <v>186238</v>
      </c>
      <c r="N143" s="6">
        <v>148188</v>
      </c>
      <c r="O143" s="6">
        <v>148188</v>
      </c>
      <c r="P143" s="6">
        <v>148188</v>
      </c>
      <c r="Q143" s="6">
        <v>148188</v>
      </c>
      <c r="R143" s="17"/>
      <c r="S143" s="18"/>
    </row>
    <row r="144" spans="1:19" x14ac:dyDescent="0.2">
      <c r="A144" s="19">
        <v>580000</v>
      </c>
      <c r="B144" s="20" t="s">
        <v>157</v>
      </c>
      <c r="C144" s="19" t="s">
        <v>158</v>
      </c>
      <c r="D144" s="21">
        <f t="shared" si="6"/>
        <v>580</v>
      </c>
      <c r="E144" s="16">
        <f t="shared" si="7"/>
        <v>162159</v>
      </c>
      <c r="F144" s="6">
        <v>7410</v>
      </c>
      <c r="G144" s="6">
        <v>5077</v>
      </c>
      <c r="H144" s="6">
        <v>10337</v>
      </c>
      <c r="I144" s="6">
        <v>8858</v>
      </c>
      <c r="J144" s="6">
        <v>12388</v>
      </c>
      <c r="K144" s="6">
        <v>8081</v>
      </c>
      <c r="L144" s="6">
        <v>9333</v>
      </c>
      <c r="M144" s="6">
        <v>-14661</v>
      </c>
      <c r="N144" s="6">
        <v>28834</v>
      </c>
      <c r="O144" s="6">
        <v>28834</v>
      </c>
      <c r="P144" s="6">
        <v>28834</v>
      </c>
      <c r="Q144" s="6">
        <v>28834</v>
      </c>
      <c r="R144" s="17"/>
      <c r="S144" s="18"/>
    </row>
    <row r="145" spans="1:19" x14ac:dyDescent="0.2">
      <c r="A145" s="19">
        <v>581004</v>
      </c>
      <c r="B145" s="20" t="s">
        <v>159</v>
      </c>
      <c r="C145" s="19" t="s">
        <v>158</v>
      </c>
      <c r="D145" s="21">
        <f t="shared" si="6"/>
        <v>581</v>
      </c>
      <c r="E145" s="16">
        <f t="shared" si="7"/>
        <v>438189</v>
      </c>
      <c r="F145" s="6">
        <v>26290</v>
      </c>
      <c r="G145" s="6">
        <v>25997</v>
      </c>
      <c r="H145" s="6">
        <v>47580</v>
      </c>
      <c r="I145" s="6">
        <v>25996</v>
      </c>
      <c r="J145" s="6">
        <v>26082</v>
      </c>
      <c r="K145" s="6">
        <v>28262</v>
      </c>
      <c r="L145" s="6">
        <v>68166</v>
      </c>
      <c r="M145" s="6">
        <v>27624</v>
      </c>
      <c r="N145" s="6">
        <v>38563</v>
      </c>
      <c r="O145" s="6">
        <v>39286</v>
      </c>
      <c r="P145" s="6">
        <v>44602</v>
      </c>
      <c r="Q145" s="6">
        <v>39741</v>
      </c>
      <c r="R145" s="17"/>
      <c r="S145" s="18"/>
    </row>
    <row r="146" spans="1:19" x14ac:dyDescent="0.2">
      <c r="A146" s="19">
        <v>582100</v>
      </c>
      <c r="B146" s="20" t="s">
        <v>160</v>
      </c>
      <c r="C146" s="19" t="s">
        <v>158</v>
      </c>
      <c r="D146" s="21">
        <f t="shared" si="6"/>
        <v>582</v>
      </c>
      <c r="E146" s="16">
        <f t="shared" si="7"/>
        <v>52392</v>
      </c>
      <c r="F146" s="6">
        <v>6338</v>
      </c>
      <c r="G146" s="6">
        <v>1588</v>
      </c>
      <c r="H146" s="6">
        <v>1342</v>
      </c>
      <c r="I146" s="6">
        <v>1291</v>
      </c>
      <c r="J146" s="6">
        <v>2199</v>
      </c>
      <c r="K146" s="6">
        <v>2524</v>
      </c>
      <c r="L146" s="6">
        <v>964</v>
      </c>
      <c r="M146" s="6">
        <v>2245</v>
      </c>
      <c r="N146" s="6">
        <v>10899</v>
      </c>
      <c r="O146" s="6">
        <v>7942</v>
      </c>
      <c r="P146" s="6">
        <v>7569</v>
      </c>
      <c r="Q146" s="6">
        <v>7491</v>
      </c>
      <c r="R146" s="17"/>
      <c r="S146" s="18"/>
    </row>
    <row r="147" spans="1:19" x14ac:dyDescent="0.2">
      <c r="A147" s="19">
        <v>583100</v>
      </c>
      <c r="B147" s="20" t="s">
        <v>161</v>
      </c>
      <c r="C147" s="19" t="s">
        <v>158</v>
      </c>
      <c r="D147" s="21">
        <f t="shared" si="6"/>
        <v>583</v>
      </c>
      <c r="E147" s="16">
        <f t="shared" si="7"/>
        <v>129633</v>
      </c>
      <c r="F147" s="6">
        <v>6128</v>
      </c>
      <c r="G147" s="6">
        <v>276</v>
      </c>
      <c r="H147" s="6">
        <v>0</v>
      </c>
      <c r="I147" s="6">
        <v>920</v>
      </c>
      <c r="J147" s="6">
        <v>9854</v>
      </c>
      <c r="K147" s="6">
        <v>-19731</v>
      </c>
      <c r="L147" s="6">
        <v>110146</v>
      </c>
      <c r="M147" s="6">
        <v>2080</v>
      </c>
      <c r="N147" s="6">
        <v>9973</v>
      </c>
      <c r="O147" s="6">
        <v>8753</v>
      </c>
      <c r="P147" s="6">
        <v>621</v>
      </c>
      <c r="Q147" s="6">
        <v>613</v>
      </c>
      <c r="R147" s="17"/>
      <c r="S147" s="18"/>
    </row>
    <row r="148" spans="1:19" x14ac:dyDescent="0.2">
      <c r="A148" s="19">
        <v>583200</v>
      </c>
      <c r="B148" s="20" t="s">
        <v>162</v>
      </c>
      <c r="C148" s="19" t="s">
        <v>158</v>
      </c>
      <c r="D148" s="21">
        <f t="shared" si="6"/>
        <v>583</v>
      </c>
      <c r="E148" s="16">
        <f t="shared" si="7"/>
        <v>68822</v>
      </c>
      <c r="F148" s="6">
        <v>3995</v>
      </c>
      <c r="G148" s="6">
        <v>4359</v>
      </c>
      <c r="H148" s="6">
        <v>4423</v>
      </c>
      <c r="I148" s="6">
        <v>7452</v>
      </c>
      <c r="J148" s="6">
        <v>6049</v>
      </c>
      <c r="K148" s="6">
        <v>4311</v>
      </c>
      <c r="L148" s="6">
        <v>4071</v>
      </c>
      <c r="M148" s="6">
        <v>3750</v>
      </c>
      <c r="N148" s="6">
        <v>8349</v>
      </c>
      <c r="O148" s="6">
        <v>7313</v>
      </c>
      <c r="P148" s="6">
        <v>7375</v>
      </c>
      <c r="Q148" s="6">
        <v>7375</v>
      </c>
      <c r="R148" s="17"/>
      <c r="S148" s="18"/>
    </row>
    <row r="149" spans="1:19" x14ac:dyDescent="0.2">
      <c r="A149" s="19">
        <v>584000</v>
      </c>
      <c r="B149" s="20" t="s">
        <v>163</v>
      </c>
      <c r="C149" s="19" t="s">
        <v>158</v>
      </c>
      <c r="D149" s="21">
        <f t="shared" si="6"/>
        <v>584</v>
      </c>
      <c r="E149" s="16">
        <f t="shared" si="7"/>
        <v>518106</v>
      </c>
      <c r="F149" s="6">
        <v>3983</v>
      </c>
      <c r="G149" s="6">
        <v>32717</v>
      </c>
      <c r="H149" s="6">
        <v>3112</v>
      </c>
      <c r="I149" s="6">
        <v>21791</v>
      </c>
      <c r="J149" s="6">
        <v>21362</v>
      </c>
      <c r="K149" s="6">
        <v>9886</v>
      </c>
      <c r="L149" s="6">
        <v>78085</v>
      </c>
      <c r="M149" s="6">
        <v>19922</v>
      </c>
      <c r="N149" s="6">
        <v>76003</v>
      </c>
      <c r="O149" s="6">
        <v>69122</v>
      </c>
      <c r="P149" s="6">
        <v>68892</v>
      </c>
      <c r="Q149" s="6">
        <v>113231</v>
      </c>
      <c r="R149" s="17"/>
      <c r="S149" s="18"/>
    </row>
    <row r="150" spans="1:19" x14ac:dyDescent="0.2">
      <c r="A150" s="19">
        <v>586000</v>
      </c>
      <c r="B150" s="20" t="s">
        <v>164</v>
      </c>
      <c r="C150" s="19" t="s">
        <v>158</v>
      </c>
      <c r="D150" s="21">
        <f t="shared" si="6"/>
        <v>586</v>
      </c>
      <c r="E150" s="16">
        <f t="shared" si="7"/>
        <v>324757</v>
      </c>
      <c r="F150" s="6">
        <v>38179</v>
      </c>
      <c r="G150" s="6">
        <v>28370</v>
      </c>
      <c r="H150" s="6">
        <v>28913</v>
      </c>
      <c r="I150" s="6">
        <v>52475</v>
      </c>
      <c r="J150" s="6">
        <v>37615</v>
      </c>
      <c r="K150" s="6">
        <v>41696</v>
      </c>
      <c r="L150" s="6">
        <v>50570</v>
      </c>
      <c r="M150" s="6">
        <v>46939</v>
      </c>
      <c r="N150" s="6">
        <v>0</v>
      </c>
      <c r="O150" s="6">
        <v>0</v>
      </c>
      <c r="P150" s="6">
        <v>0</v>
      </c>
      <c r="Q150" s="6">
        <v>0</v>
      </c>
      <c r="R150" s="17"/>
      <c r="S150" s="18"/>
    </row>
    <row r="151" spans="1:19" x14ac:dyDescent="0.2">
      <c r="A151" s="19">
        <v>587000</v>
      </c>
      <c r="B151" s="20" t="s">
        <v>165</v>
      </c>
      <c r="C151" s="19" t="s">
        <v>158</v>
      </c>
      <c r="D151" s="21">
        <f t="shared" si="6"/>
        <v>587</v>
      </c>
      <c r="E151" s="16">
        <f t="shared" si="7"/>
        <v>1069177</v>
      </c>
      <c r="F151" s="6">
        <v>79280</v>
      </c>
      <c r="G151" s="6">
        <v>63217</v>
      </c>
      <c r="H151" s="6">
        <v>60380</v>
      </c>
      <c r="I151" s="6">
        <v>70853</v>
      </c>
      <c r="J151" s="6">
        <v>49151</v>
      </c>
      <c r="K151" s="6">
        <v>55167</v>
      </c>
      <c r="L151" s="6">
        <v>72981</v>
      </c>
      <c r="M151" s="6">
        <v>62950</v>
      </c>
      <c r="N151" s="6">
        <v>172580</v>
      </c>
      <c r="O151" s="6">
        <v>125993</v>
      </c>
      <c r="P151" s="6">
        <v>126999</v>
      </c>
      <c r="Q151" s="6">
        <v>129626</v>
      </c>
      <c r="R151" s="17"/>
      <c r="S151" s="18"/>
    </row>
    <row r="152" spans="1:19" x14ac:dyDescent="0.2">
      <c r="A152" s="19">
        <v>588100</v>
      </c>
      <c r="B152" s="20" t="s">
        <v>166</v>
      </c>
      <c r="C152" s="19" t="s">
        <v>158</v>
      </c>
      <c r="D152" s="21">
        <f t="shared" si="6"/>
        <v>588</v>
      </c>
      <c r="E152" s="16">
        <f t="shared" si="7"/>
        <v>2517230</v>
      </c>
      <c r="F152" s="6">
        <v>454155</v>
      </c>
      <c r="G152" s="6">
        <v>268578</v>
      </c>
      <c r="H152" s="6">
        <v>232908</v>
      </c>
      <c r="I152" s="6">
        <v>206922</v>
      </c>
      <c r="J152" s="6">
        <v>268225</v>
      </c>
      <c r="K152" s="6">
        <v>111300</v>
      </c>
      <c r="L152" s="6">
        <v>297911</v>
      </c>
      <c r="M152" s="6">
        <v>1026</v>
      </c>
      <c r="N152" s="6">
        <v>210443</v>
      </c>
      <c r="O152" s="6">
        <v>147837</v>
      </c>
      <c r="P152" s="6">
        <v>150430</v>
      </c>
      <c r="Q152" s="6">
        <v>167495</v>
      </c>
      <c r="R152" s="17"/>
      <c r="S152" s="18"/>
    </row>
    <row r="153" spans="1:19" x14ac:dyDescent="0.2">
      <c r="A153" s="19">
        <v>588300</v>
      </c>
      <c r="B153" s="20" t="s">
        <v>167</v>
      </c>
      <c r="C153" s="19" t="s">
        <v>158</v>
      </c>
      <c r="D153" s="21">
        <f t="shared" si="6"/>
        <v>588</v>
      </c>
      <c r="E153" s="16">
        <f t="shared" si="7"/>
        <v>16577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16577</v>
      </c>
      <c r="P153" s="6">
        <v>0</v>
      </c>
      <c r="Q153" s="6">
        <v>0</v>
      </c>
      <c r="R153" s="17"/>
      <c r="S153" s="18"/>
    </row>
    <row r="154" spans="1:19" x14ac:dyDescent="0.2">
      <c r="A154" s="19">
        <v>589000</v>
      </c>
      <c r="B154" s="20" t="s">
        <v>168</v>
      </c>
      <c r="C154" s="19" t="s">
        <v>158</v>
      </c>
      <c r="D154" s="21">
        <f t="shared" si="6"/>
        <v>589</v>
      </c>
      <c r="E154" s="16">
        <f t="shared" si="7"/>
        <v>2894</v>
      </c>
      <c r="F154" s="6">
        <v>180</v>
      </c>
      <c r="G154" s="6">
        <v>1928</v>
      </c>
      <c r="H154" s="6">
        <v>4365</v>
      </c>
      <c r="I154" s="6">
        <v>-5555</v>
      </c>
      <c r="J154" s="6">
        <v>5173</v>
      </c>
      <c r="K154" s="6">
        <v>-295</v>
      </c>
      <c r="L154" s="6">
        <v>-4645</v>
      </c>
      <c r="M154" s="6">
        <v>1743</v>
      </c>
      <c r="N154" s="6">
        <v>0</v>
      </c>
      <c r="O154" s="6">
        <v>0</v>
      </c>
      <c r="P154" s="6">
        <v>0</v>
      </c>
      <c r="Q154" s="6">
        <v>0</v>
      </c>
      <c r="R154" s="17"/>
      <c r="S154" s="18"/>
    </row>
    <row r="155" spans="1:19" x14ac:dyDescent="0.2">
      <c r="A155" s="19">
        <v>590000</v>
      </c>
      <c r="B155" s="20" t="s">
        <v>169</v>
      </c>
      <c r="C155" s="19" t="s">
        <v>170</v>
      </c>
      <c r="D155" s="21">
        <f t="shared" si="6"/>
        <v>590</v>
      </c>
      <c r="E155" s="16">
        <f t="shared" si="7"/>
        <v>106332</v>
      </c>
      <c r="F155" s="6">
        <v>6376</v>
      </c>
      <c r="G155" s="6">
        <v>7817</v>
      </c>
      <c r="H155" s="6">
        <v>7215</v>
      </c>
      <c r="I155" s="6">
        <v>7469</v>
      </c>
      <c r="J155" s="6">
        <v>7595</v>
      </c>
      <c r="K155" s="6">
        <v>7548</v>
      </c>
      <c r="L155" s="6">
        <v>9092</v>
      </c>
      <c r="M155" s="6">
        <v>8808</v>
      </c>
      <c r="N155" s="6">
        <v>11587</v>
      </c>
      <c r="O155" s="6">
        <v>10940</v>
      </c>
      <c r="P155" s="6">
        <v>11008</v>
      </c>
      <c r="Q155" s="6">
        <v>10877</v>
      </c>
      <c r="R155" s="17"/>
      <c r="S155" s="18"/>
    </row>
    <row r="156" spans="1:19" x14ac:dyDescent="0.2">
      <c r="A156" s="19">
        <v>591000</v>
      </c>
      <c r="B156" s="20" t="s">
        <v>171</v>
      </c>
      <c r="C156" s="19" t="s">
        <v>170</v>
      </c>
      <c r="D156" s="21">
        <f t="shared" si="6"/>
        <v>591</v>
      </c>
      <c r="E156" s="16">
        <f t="shared" si="7"/>
        <v>5175</v>
      </c>
      <c r="F156" s="6">
        <v>0</v>
      </c>
      <c r="G156" s="6">
        <v>5</v>
      </c>
      <c r="H156" s="6">
        <v>262</v>
      </c>
      <c r="I156" s="6">
        <v>0</v>
      </c>
      <c r="J156" s="6">
        <v>319</v>
      </c>
      <c r="K156" s="6">
        <v>0</v>
      </c>
      <c r="L156" s="6">
        <v>0</v>
      </c>
      <c r="M156" s="6">
        <v>0</v>
      </c>
      <c r="N156" s="6">
        <v>1475</v>
      </c>
      <c r="O156" s="6">
        <v>1074</v>
      </c>
      <c r="P156" s="6">
        <v>1025</v>
      </c>
      <c r="Q156" s="6">
        <v>1015</v>
      </c>
      <c r="R156" s="17"/>
      <c r="S156" s="18"/>
    </row>
    <row r="157" spans="1:19" x14ac:dyDescent="0.2">
      <c r="A157" s="19">
        <v>592100</v>
      </c>
      <c r="B157" s="20" t="s">
        <v>172</v>
      </c>
      <c r="C157" s="19" t="s">
        <v>170</v>
      </c>
      <c r="D157" s="21">
        <f t="shared" si="6"/>
        <v>592</v>
      </c>
      <c r="E157" s="16">
        <f t="shared" si="7"/>
        <v>264861</v>
      </c>
      <c r="F157" s="6">
        <v>4898</v>
      </c>
      <c r="G157" s="6">
        <v>5914</v>
      </c>
      <c r="H157" s="6">
        <v>6380</v>
      </c>
      <c r="I157" s="6">
        <v>20650</v>
      </c>
      <c r="J157" s="6">
        <v>1120</v>
      </c>
      <c r="K157" s="6">
        <v>5929</v>
      </c>
      <c r="L157" s="6">
        <v>4839</v>
      </c>
      <c r="M157" s="6">
        <v>7702</v>
      </c>
      <c r="N157" s="6">
        <v>67208</v>
      </c>
      <c r="O157" s="6">
        <v>48264</v>
      </c>
      <c r="P157" s="6">
        <v>46194</v>
      </c>
      <c r="Q157" s="6">
        <v>45763</v>
      </c>
      <c r="R157" s="17"/>
      <c r="S157" s="18"/>
    </row>
    <row r="158" spans="1:19" x14ac:dyDescent="0.2">
      <c r="A158" s="19">
        <v>592200</v>
      </c>
      <c r="B158" s="20" t="s">
        <v>173</v>
      </c>
      <c r="C158" s="19" t="s">
        <v>170</v>
      </c>
      <c r="D158" s="21">
        <f>VALUE(LEFT(A158,3))</f>
        <v>592</v>
      </c>
      <c r="E158" s="16">
        <f t="shared" si="7"/>
        <v>192075</v>
      </c>
      <c r="F158" s="6">
        <v>27747</v>
      </c>
      <c r="G158" s="6">
        <v>26287</v>
      </c>
      <c r="H158" s="6">
        <v>26466</v>
      </c>
      <c r="I158" s="6">
        <v>31395</v>
      </c>
      <c r="J158" s="6">
        <v>21297</v>
      </c>
      <c r="K158" s="6">
        <v>28346</v>
      </c>
      <c r="L158" s="6">
        <v>14801</v>
      </c>
      <c r="M158" s="6">
        <v>15736</v>
      </c>
      <c r="N158" s="6">
        <v>0</v>
      </c>
      <c r="O158" s="6">
        <v>0</v>
      </c>
      <c r="P158" s="6">
        <v>0</v>
      </c>
      <c r="Q158" s="6">
        <v>0</v>
      </c>
      <c r="R158" s="17"/>
      <c r="S158" s="18"/>
    </row>
    <row r="159" spans="1:19" x14ac:dyDescent="0.2">
      <c r="A159" s="19">
        <v>593000</v>
      </c>
      <c r="B159" s="20" t="s">
        <v>174</v>
      </c>
      <c r="C159" s="19" t="s">
        <v>170</v>
      </c>
      <c r="D159" s="21">
        <f t="shared" si="6"/>
        <v>593</v>
      </c>
      <c r="E159" s="16">
        <f t="shared" si="7"/>
        <v>3537782</v>
      </c>
      <c r="F159" s="6">
        <v>340504</v>
      </c>
      <c r="G159" s="6">
        <v>274482</v>
      </c>
      <c r="H159" s="6">
        <v>315642</v>
      </c>
      <c r="I159" s="6">
        <v>495991</v>
      </c>
      <c r="J159" s="6">
        <v>-9300</v>
      </c>
      <c r="K159" s="6">
        <v>225186</v>
      </c>
      <c r="L159" s="6">
        <v>437817</v>
      </c>
      <c r="M159" s="6">
        <v>326986</v>
      </c>
      <c r="N159" s="6">
        <v>325404</v>
      </c>
      <c r="O159" s="6">
        <v>359253</v>
      </c>
      <c r="P159" s="6">
        <v>291392</v>
      </c>
      <c r="Q159" s="6">
        <v>154425</v>
      </c>
      <c r="R159" s="17"/>
      <c r="S159" s="18"/>
    </row>
    <row r="160" spans="1:19" x14ac:dyDescent="0.2">
      <c r="A160" s="19">
        <v>593100</v>
      </c>
      <c r="B160" s="20" t="s">
        <v>175</v>
      </c>
      <c r="C160" s="19" t="s">
        <v>170</v>
      </c>
      <c r="D160" s="21">
        <f t="shared" si="6"/>
        <v>593</v>
      </c>
      <c r="E160" s="16">
        <f t="shared" si="7"/>
        <v>5058496</v>
      </c>
      <c r="F160" s="6">
        <v>379168</v>
      </c>
      <c r="G160" s="6">
        <v>366996</v>
      </c>
      <c r="H160" s="6">
        <v>405615</v>
      </c>
      <c r="I160" s="6">
        <v>610135</v>
      </c>
      <c r="J160" s="6">
        <v>781394</v>
      </c>
      <c r="K160" s="6">
        <v>499764</v>
      </c>
      <c r="L160" s="6">
        <v>378275</v>
      </c>
      <c r="M160" s="6">
        <v>270076</v>
      </c>
      <c r="N160" s="6">
        <v>413977</v>
      </c>
      <c r="O160" s="6">
        <v>413886</v>
      </c>
      <c r="P160" s="6">
        <v>270268</v>
      </c>
      <c r="Q160" s="6">
        <v>268942</v>
      </c>
      <c r="R160" s="17"/>
      <c r="S160" s="18"/>
    </row>
    <row r="161" spans="1:19" x14ac:dyDescent="0.2">
      <c r="A161" s="19">
        <v>594000</v>
      </c>
      <c r="B161" s="20" t="s">
        <v>176</v>
      </c>
      <c r="C161" s="19" t="s">
        <v>170</v>
      </c>
      <c r="D161" s="21">
        <f t="shared" si="6"/>
        <v>594</v>
      </c>
      <c r="E161" s="16">
        <f t="shared" si="7"/>
        <v>123520</v>
      </c>
      <c r="F161" s="6">
        <v>19117</v>
      </c>
      <c r="G161" s="6">
        <v>1072</v>
      </c>
      <c r="H161" s="6">
        <v>11016</v>
      </c>
      <c r="I161" s="6">
        <v>8399</v>
      </c>
      <c r="J161" s="6">
        <v>-2464</v>
      </c>
      <c r="K161" s="6">
        <v>14876</v>
      </c>
      <c r="L161" s="6">
        <v>46228</v>
      </c>
      <c r="M161" s="6">
        <v>11287</v>
      </c>
      <c r="N161" s="6">
        <v>4252</v>
      </c>
      <c r="O161" s="6">
        <v>4595</v>
      </c>
      <c r="P161" s="6">
        <v>2896</v>
      </c>
      <c r="Q161" s="6">
        <v>2246</v>
      </c>
      <c r="R161" s="17"/>
      <c r="S161" s="18"/>
    </row>
    <row r="162" spans="1:19" x14ac:dyDescent="0.2">
      <c r="A162" s="19">
        <v>595100</v>
      </c>
      <c r="B162" s="20" t="s">
        <v>177</v>
      </c>
      <c r="C162" s="19" t="s">
        <v>170</v>
      </c>
      <c r="D162" s="21">
        <f t="shared" ref="D162:D223" si="8">VALUE(LEFT(A162,3))</f>
        <v>595</v>
      </c>
      <c r="E162" s="16">
        <f t="shared" si="7"/>
        <v>160522</v>
      </c>
      <c r="F162" s="6">
        <v>10012</v>
      </c>
      <c r="G162" s="6">
        <v>11273</v>
      </c>
      <c r="H162" s="6">
        <v>2021</v>
      </c>
      <c r="I162" s="6">
        <v>7571</v>
      </c>
      <c r="J162" s="6">
        <v>3096</v>
      </c>
      <c r="K162" s="6">
        <v>4629</v>
      </c>
      <c r="L162" s="6">
        <v>3072</v>
      </c>
      <c r="M162" s="6">
        <v>1314</v>
      </c>
      <c r="N162" s="6">
        <v>29473</v>
      </c>
      <c r="O162" s="6">
        <v>29349</v>
      </c>
      <c r="P162" s="6">
        <v>29579</v>
      </c>
      <c r="Q162" s="6">
        <v>29133</v>
      </c>
      <c r="R162" s="17"/>
      <c r="S162" s="18"/>
    </row>
    <row r="163" spans="1:19" x14ac:dyDescent="0.2">
      <c r="A163" s="19">
        <v>596000</v>
      </c>
      <c r="B163" s="20" t="s">
        <v>178</v>
      </c>
      <c r="C163" s="19" t="s">
        <v>170</v>
      </c>
      <c r="D163" s="21">
        <f t="shared" si="8"/>
        <v>596</v>
      </c>
      <c r="E163" s="16">
        <f t="shared" si="7"/>
        <v>341352</v>
      </c>
      <c r="F163" s="6">
        <v>21239</v>
      </c>
      <c r="G163" s="6">
        <v>22642</v>
      </c>
      <c r="H163" s="6">
        <v>11746</v>
      </c>
      <c r="I163" s="6">
        <v>27738</v>
      </c>
      <c r="J163" s="6">
        <v>46500</v>
      </c>
      <c r="K163" s="6">
        <v>5108</v>
      </c>
      <c r="L163" s="6">
        <v>56424</v>
      </c>
      <c r="M163" s="6">
        <v>17246</v>
      </c>
      <c r="N163" s="6">
        <v>28813</v>
      </c>
      <c r="O163" s="6">
        <v>31229</v>
      </c>
      <c r="P163" s="6">
        <v>34963</v>
      </c>
      <c r="Q163" s="6">
        <v>37704</v>
      </c>
      <c r="R163" s="17"/>
      <c r="S163" s="18"/>
    </row>
    <row r="164" spans="1:19" x14ac:dyDescent="0.2">
      <c r="A164" s="19">
        <v>597000</v>
      </c>
      <c r="B164" s="20" t="s">
        <v>179</v>
      </c>
      <c r="C164" s="19" t="s">
        <v>170</v>
      </c>
      <c r="D164" s="21">
        <f t="shared" si="8"/>
        <v>597</v>
      </c>
      <c r="E164" s="16">
        <f t="shared" si="7"/>
        <v>378040</v>
      </c>
      <c r="F164" s="6">
        <v>21747</v>
      </c>
      <c r="G164" s="6">
        <v>22126</v>
      </c>
      <c r="H164" s="6">
        <v>23141</v>
      </c>
      <c r="I164" s="6">
        <v>32798</v>
      </c>
      <c r="J164" s="6">
        <v>32197</v>
      </c>
      <c r="K164" s="6">
        <v>28019</v>
      </c>
      <c r="L164" s="6">
        <v>24769</v>
      </c>
      <c r="M164" s="6">
        <v>28626</v>
      </c>
      <c r="N164" s="6">
        <v>48134</v>
      </c>
      <c r="O164" s="6">
        <v>38651</v>
      </c>
      <c r="P164" s="6">
        <v>38916</v>
      </c>
      <c r="Q164" s="6">
        <v>38916</v>
      </c>
      <c r="R164" s="17"/>
      <c r="S164" s="18"/>
    </row>
    <row r="165" spans="1:19" x14ac:dyDescent="0.2">
      <c r="A165" s="19">
        <v>901000</v>
      </c>
      <c r="B165" s="20" t="s">
        <v>180</v>
      </c>
      <c r="C165" s="19" t="s">
        <v>52</v>
      </c>
      <c r="D165" s="21">
        <f t="shared" si="8"/>
        <v>901</v>
      </c>
      <c r="E165" s="16">
        <f t="shared" si="7"/>
        <v>72493</v>
      </c>
      <c r="F165" s="6">
        <v>16863</v>
      </c>
      <c r="G165" s="6">
        <v>11884</v>
      </c>
      <c r="H165" s="6">
        <v>8847</v>
      </c>
      <c r="I165" s="6">
        <v>7748</v>
      </c>
      <c r="J165" s="6">
        <v>6723</v>
      </c>
      <c r="K165" s="6">
        <v>6908</v>
      </c>
      <c r="L165" s="6">
        <v>-1291</v>
      </c>
      <c r="M165" s="6">
        <v>4143</v>
      </c>
      <c r="N165" s="6">
        <v>2667</v>
      </c>
      <c r="O165" s="6">
        <v>2667</v>
      </c>
      <c r="P165" s="6">
        <v>2667</v>
      </c>
      <c r="Q165" s="6">
        <v>2667</v>
      </c>
      <c r="R165" s="17"/>
      <c r="S165" s="18"/>
    </row>
    <row r="166" spans="1:19" x14ac:dyDescent="0.2">
      <c r="A166" s="19">
        <v>902000</v>
      </c>
      <c r="B166" s="20" t="s">
        <v>181</v>
      </c>
      <c r="C166" s="19" t="s">
        <v>52</v>
      </c>
      <c r="D166" s="21">
        <f t="shared" si="8"/>
        <v>902</v>
      </c>
      <c r="E166" s="16">
        <f t="shared" si="7"/>
        <v>515452</v>
      </c>
      <c r="F166" s="6">
        <v>22336</v>
      </c>
      <c r="G166" s="6">
        <v>34831</v>
      </c>
      <c r="H166" s="6">
        <v>26956</v>
      </c>
      <c r="I166" s="6">
        <v>47789</v>
      </c>
      <c r="J166" s="6">
        <v>37508</v>
      </c>
      <c r="K166" s="6">
        <v>40208</v>
      </c>
      <c r="L166" s="6">
        <v>69911</v>
      </c>
      <c r="M166" s="6">
        <v>48240</v>
      </c>
      <c r="N166" s="6">
        <v>59630</v>
      </c>
      <c r="O166" s="6">
        <v>42681</v>
      </c>
      <c r="P166" s="6">
        <v>42681</v>
      </c>
      <c r="Q166" s="6">
        <v>42681</v>
      </c>
      <c r="R166" s="17"/>
      <c r="S166" s="18"/>
    </row>
    <row r="167" spans="1:19" x14ac:dyDescent="0.2">
      <c r="A167" s="19">
        <v>903000</v>
      </c>
      <c r="B167" s="20" t="s">
        <v>182</v>
      </c>
      <c r="C167" s="19" t="s">
        <v>52</v>
      </c>
      <c r="D167" s="21">
        <f t="shared" si="8"/>
        <v>903</v>
      </c>
      <c r="E167" s="16">
        <f t="shared" si="7"/>
        <v>2661121</v>
      </c>
      <c r="F167" s="6">
        <v>236407</v>
      </c>
      <c r="G167" s="6">
        <v>296631</v>
      </c>
      <c r="H167" s="6">
        <v>143167</v>
      </c>
      <c r="I167" s="6">
        <v>269342</v>
      </c>
      <c r="J167" s="6">
        <v>220801</v>
      </c>
      <c r="K167" s="6">
        <v>222541</v>
      </c>
      <c r="L167" s="6">
        <v>153407</v>
      </c>
      <c r="M167" s="6">
        <v>231253</v>
      </c>
      <c r="N167" s="6">
        <v>234026</v>
      </c>
      <c r="O167" s="6">
        <v>218108</v>
      </c>
      <c r="P167" s="6">
        <v>227087</v>
      </c>
      <c r="Q167" s="6">
        <v>208351</v>
      </c>
      <c r="R167" s="17"/>
      <c r="S167" s="18"/>
    </row>
    <row r="168" spans="1:19" x14ac:dyDescent="0.2">
      <c r="A168" s="19">
        <v>903100</v>
      </c>
      <c r="B168" s="20" t="s">
        <v>183</v>
      </c>
      <c r="C168" s="19" t="s">
        <v>52</v>
      </c>
      <c r="D168" s="21">
        <f t="shared" si="8"/>
        <v>903</v>
      </c>
      <c r="E168" s="16">
        <f t="shared" si="7"/>
        <v>346090</v>
      </c>
      <c r="F168" s="6">
        <v>19863</v>
      </c>
      <c r="G168" s="6">
        <v>13415</v>
      </c>
      <c r="H168" s="6">
        <v>106049</v>
      </c>
      <c r="I168" s="6">
        <v>3474</v>
      </c>
      <c r="J168" s="6">
        <v>-54837</v>
      </c>
      <c r="K168" s="6">
        <v>16014</v>
      </c>
      <c r="L168" s="6">
        <v>18872</v>
      </c>
      <c r="M168" s="6">
        <v>14189</v>
      </c>
      <c r="N168" s="6">
        <v>55386</v>
      </c>
      <c r="O168" s="6">
        <v>51776</v>
      </c>
      <c r="P168" s="6">
        <v>53305</v>
      </c>
      <c r="Q168" s="6">
        <v>48584</v>
      </c>
      <c r="R168" s="17"/>
      <c r="S168" s="18"/>
    </row>
    <row r="169" spans="1:19" x14ac:dyDescent="0.2">
      <c r="A169" s="19">
        <v>903200</v>
      </c>
      <c r="B169" s="20" t="s">
        <v>184</v>
      </c>
      <c r="C169" s="19" t="s">
        <v>52</v>
      </c>
      <c r="D169" s="21">
        <f t="shared" si="8"/>
        <v>903</v>
      </c>
      <c r="E169" s="16">
        <f t="shared" si="7"/>
        <v>882344</v>
      </c>
      <c r="F169" s="6">
        <v>83400</v>
      </c>
      <c r="G169" s="6">
        <v>67759</v>
      </c>
      <c r="H169" s="6">
        <v>77812</v>
      </c>
      <c r="I169" s="6">
        <v>202043</v>
      </c>
      <c r="J169" s="6">
        <v>68496</v>
      </c>
      <c r="K169" s="6">
        <v>70144</v>
      </c>
      <c r="L169" s="6">
        <v>54259</v>
      </c>
      <c r="M169" s="6">
        <v>-19890</v>
      </c>
      <c r="N169" s="6">
        <v>77803</v>
      </c>
      <c r="O169" s="6">
        <v>67037</v>
      </c>
      <c r="P169" s="6">
        <v>69361</v>
      </c>
      <c r="Q169" s="6">
        <v>64120</v>
      </c>
      <c r="R169" s="17"/>
      <c r="S169" s="18"/>
    </row>
    <row r="170" spans="1:19" x14ac:dyDescent="0.2">
      <c r="A170" s="19">
        <v>903300</v>
      </c>
      <c r="B170" s="20" t="s">
        <v>185</v>
      </c>
      <c r="C170" s="19" t="s">
        <v>52</v>
      </c>
      <c r="D170" s="21">
        <f t="shared" si="8"/>
        <v>903</v>
      </c>
      <c r="E170" s="16">
        <f t="shared" si="7"/>
        <v>317468</v>
      </c>
      <c r="F170" s="6">
        <v>30106</v>
      </c>
      <c r="G170" s="6">
        <v>16373</v>
      </c>
      <c r="H170" s="6">
        <v>25626</v>
      </c>
      <c r="I170" s="6">
        <v>16902</v>
      </c>
      <c r="J170" s="6">
        <v>21521</v>
      </c>
      <c r="K170" s="6">
        <v>23536</v>
      </c>
      <c r="L170" s="6">
        <v>21135</v>
      </c>
      <c r="M170" s="6">
        <v>18569</v>
      </c>
      <c r="N170" s="6">
        <v>38855</v>
      </c>
      <c r="O170" s="6">
        <v>35129</v>
      </c>
      <c r="P170" s="6">
        <v>36998</v>
      </c>
      <c r="Q170" s="6">
        <v>32718</v>
      </c>
      <c r="R170" s="17"/>
      <c r="S170" s="18"/>
    </row>
    <row r="171" spans="1:19" x14ac:dyDescent="0.2">
      <c r="A171" s="19">
        <v>903400</v>
      </c>
      <c r="B171" s="20" t="s">
        <v>186</v>
      </c>
      <c r="C171" s="19" t="s">
        <v>52</v>
      </c>
      <c r="D171" s="21">
        <f t="shared" si="8"/>
        <v>903</v>
      </c>
      <c r="E171" s="16">
        <f t="shared" si="7"/>
        <v>45326</v>
      </c>
      <c r="F171" s="6">
        <v>3947</v>
      </c>
      <c r="G171" s="6">
        <v>2706</v>
      </c>
      <c r="H171" s="6">
        <v>2352</v>
      </c>
      <c r="I171" s="6">
        <v>1433</v>
      </c>
      <c r="J171" s="6">
        <v>3562</v>
      </c>
      <c r="K171" s="6">
        <v>1479</v>
      </c>
      <c r="L171" s="6">
        <v>1947</v>
      </c>
      <c r="M171" s="6">
        <v>4240</v>
      </c>
      <c r="N171" s="6">
        <v>5674</v>
      </c>
      <c r="O171" s="6">
        <v>6511</v>
      </c>
      <c r="P171" s="6">
        <v>5725</v>
      </c>
      <c r="Q171" s="6">
        <v>5750</v>
      </c>
      <c r="R171" s="17"/>
      <c r="S171" s="18"/>
    </row>
    <row r="172" spans="1:19" x14ac:dyDescent="0.2">
      <c r="A172" s="19">
        <v>903891</v>
      </c>
      <c r="B172" s="20" t="s">
        <v>187</v>
      </c>
      <c r="C172" s="19" t="s">
        <v>52</v>
      </c>
      <c r="D172" s="21">
        <f t="shared" si="8"/>
        <v>903</v>
      </c>
      <c r="E172" s="16">
        <f t="shared" si="7"/>
        <v>-130640</v>
      </c>
      <c r="F172" s="6">
        <v>-18862</v>
      </c>
      <c r="G172" s="6">
        <v>-20276</v>
      </c>
      <c r="H172" s="6">
        <v>-17779</v>
      </c>
      <c r="I172" s="6">
        <v>-16277</v>
      </c>
      <c r="J172" s="6">
        <v>-13288</v>
      </c>
      <c r="K172" s="6">
        <v>-13716</v>
      </c>
      <c r="L172" s="6">
        <v>-14971</v>
      </c>
      <c r="M172" s="6">
        <v>-15471</v>
      </c>
      <c r="N172" s="6">
        <v>0</v>
      </c>
      <c r="O172" s="6">
        <v>0</v>
      </c>
      <c r="P172" s="6">
        <v>0</v>
      </c>
      <c r="Q172" s="6">
        <v>0</v>
      </c>
      <c r="R172" s="17"/>
      <c r="S172" s="18"/>
    </row>
    <row r="173" spans="1:19" x14ac:dyDescent="0.2">
      <c r="A173" s="19">
        <v>904001</v>
      </c>
      <c r="B173" s="20" t="s">
        <v>188</v>
      </c>
      <c r="C173" s="19" t="s">
        <v>52</v>
      </c>
      <c r="D173" s="21">
        <f t="shared" si="8"/>
        <v>904</v>
      </c>
      <c r="E173" s="16">
        <f t="shared" si="7"/>
        <v>-945</v>
      </c>
      <c r="F173" s="6">
        <v>1465</v>
      </c>
      <c r="G173" s="6">
        <v>-197</v>
      </c>
      <c r="H173" s="6">
        <v>-1846</v>
      </c>
      <c r="I173" s="6">
        <v>-1700</v>
      </c>
      <c r="J173" s="6">
        <v>54</v>
      </c>
      <c r="K173" s="6">
        <v>2340</v>
      </c>
      <c r="L173" s="6">
        <v>1865</v>
      </c>
      <c r="M173" s="6">
        <v>-2926</v>
      </c>
      <c r="N173" s="6">
        <v>0</v>
      </c>
      <c r="O173" s="6">
        <v>0</v>
      </c>
      <c r="P173" s="6">
        <v>0</v>
      </c>
      <c r="Q173" s="6">
        <v>0</v>
      </c>
      <c r="R173" s="17"/>
      <c r="S173" s="18"/>
    </row>
    <row r="174" spans="1:19" x14ac:dyDescent="0.2">
      <c r="A174" s="19">
        <v>904003</v>
      </c>
      <c r="B174" s="20" t="s">
        <v>189</v>
      </c>
      <c r="C174" s="19" t="s">
        <v>52</v>
      </c>
      <c r="D174" s="21">
        <f t="shared" si="8"/>
        <v>904</v>
      </c>
      <c r="E174" s="16">
        <f t="shared" si="7"/>
        <v>643173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184238</v>
      </c>
      <c r="O174" s="6">
        <v>137832</v>
      </c>
      <c r="P174" s="6">
        <v>154253</v>
      </c>
      <c r="Q174" s="6">
        <v>166850</v>
      </c>
      <c r="R174" s="17"/>
      <c r="S174" s="18"/>
    </row>
    <row r="175" spans="1:19" x14ac:dyDescent="0.2">
      <c r="A175" s="19">
        <v>905000</v>
      </c>
      <c r="B175" s="20" t="s">
        <v>190</v>
      </c>
      <c r="C175" s="19" t="s">
        <v>52</v>
      </c>
      <c r="D175" s="21">
        <f t="shared" si="8"/>
        <v>905</v>
      </c>
      <c r="E175" s="16">
        <f t="shared" si="7"/>
        <v>299</v>
      </c>
      <c r="F175" s="6">
        <v>39</v>
      </c>
      <c r="G175" s="6">
        <v>59</v>
      </c>
      <c r="H175" s="6">
        <v>25</v>
      </c>
      <c r="I175" s="6">
        <v>5</v>
      </c>
      <c r="J175" s="6">
        <v>64</v>
      </c>
      <c r="K175" s="6">
        <v>36</v>
      </c>
      <c r="L175" s="6">
        <v>41</v>
      </c>
      <c r="M175" s="6">
        <v>30</v>
      </c>
      <c r="N175" s="6">
        <v>0</v>
      </c>
      <c r="O175" s="6">
        <v>0</v>
      </c>
      <c r="P175" s="6">
        <v>0</v>
      </c>
      <c r="Q175" s="6">
        <v>0</v>
      </c>
      <c r="R175" s="17"/>
      <c r="S175" s="18"/>
    </row>
    <row r="176" spans="1:19" x14ac:dyDescent="0.2">
      <c r="A176" s="19">
        <v>908000</v>
      </c>
      <c r="B176" s="20" t="s">
        <v>191</v>
      </c>
      <c r="C176" s="19" t="s">
        <v>192</v>
      </c>
      <c r="D176" s="21">
        <f t="shared" si="8"/>
        <v>908</v>
      </c>
      <c r="E176" s="16">
        <f t="shared" si="7"/>
        <v>120</v>
      </c>
      <c r="F176" s="6">
        <v>0</v>
      </c>
      <c r="G176" s="6">
        <v>10</v>
      </c>
      <c r="H176" s="6">
        <v>0</v>
      </c>
      <c r="I176" s="6">
        <v>0</v>
      </c>
      <c r="J176" s="6">
        <v>11</v>
      </c>
      <c r="K176" s="6">
        <v>42</v>
      </c>
      <c r="L176" s="6">
        <v>40</v>
      </c>
      <c r="M176" s="6">
        <v>17</v>
      </c>
      <c r="N176" s="6">
        <v>0</v>
      </c>
      <c r="O176" s="6">
        <v>0</v>
      </c>
      <c r="P176" s="6">
        <v>0</v>
      </c>
      <c r="Q176" s="6">
        <v>0</v>
      </c>
      <c r="R176" s="17"/>
      <c r="S176" s="18"/>
    </row>
    <row r="177" spans="1:19" x14ac:dyDescent="0.2">
      <c r="A177" s="19">
        <v>909650</v>
      </c>
      <c r="B177" s="20" t="s">
        <v>193</v>
      </c>
      <c r="C177" s="19" t="s">
        <v>192</v>
      </c>
      <c r="D177" s="21">
        <f t="shared" si="8"/>
        <v>909</v>
      </c>
      <c r="E177" s="16">
        <f t="shared" si="7"/>
        <v>3414</v>
      </c>
      <c r="F177" s="6">
        <v>1938</v>
      </c>
      <c r="G177" s="6">
        <v>1041</v>
      </c>
      <c r="H177" s="6">
        <v>0</v>
      </c>
      <c r="I177" s="6">
        <v>435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17"/>
      <c r="S177" s="18"/>
    </row>
    <row r="178" spans="1:19" x14ac:dyDescent="0.2">
      <c r="A178" s="19">
        <v>910000</v>
      </c>
      <c r="B178" s="20" t="s">
        <v>194</v>
      </c>
      <c r="C178" s="19" t="s">
        <v>192</v>
      </c>
      <c r="D178" s="21">
        <f t="shared" si="8"/>
        <v>910</v>
      </c>
      <c r="E178" s="16">
        <f t="shared" si="7"/>
        <v>338257</v>
      </c>
      <c r="F178" s="6">
        <v>32861</v>
      </c>
      <c r="G178" s="6">
        <v>27484</v>
      </c>
      <c r="H178" s="6">
        <v>24175</v>
      </c>
      <c r="I178" s="6">
        <v>29511</v>
      </c>
      <c r="J178" s="6">
        <v>26090</v>
      </c>
      <c r="K178" s="6">
        <v>27416</v>
      </c>
      <c r="L178" s="6">
        <v>29216</v>
      </c>
      <c r="M178" s="6">
        <v>29677</v>
      </c>
      <c r="N178" s="6">
        <v>27460</v>
      </c>
      <c r="O178" s="6">
        <v>29425</v>
      </c>
      <c r="P178" s="6">
        <v>27373</v>
      </c>
      <c r="Q178" s="6">
        <v>27569</v>
      </c>
      <c r="R178" s="17"/>
      <c r="S178" s="18"/>
    </row>
    <row r="179" spans="1:19" x14ac:dyDescent="0.2">
      <c r="A179" s="19">
        <v>910100</v>
      </c>
      <c r="B179" s="20" t="s">
        <v>195</v>
      </c>
      <c r="C179" s="19" t="s">
        <v>192</v>
      </c>
      <c r="D179" s="21">
        <f t="shared" si="8"/>
        <v>910</v>
      </c>
      <c r="E179" s="16">
        <f t="shared" si="7"/>
        <v>208783</v>
      </c>
      <c r="F179" s="6">
        <v>16849</v>
      </c>
      <c r="G179" s="6">
        <v>11941</v>
      </c>
      <c r="H179" s="6">
        <v>9818</v>
      </c>
      <c r="I179" s="6">
        <v>20827</v>
      </c>
      <c r="J179" s="6">
        <v>23531</v>
      </c>
      <c r="K179" s="6">
        <v>10725</v>
      </c>
      <c r="L179" s="6">
        <v>9586</v>
      </c>
      <c r="M179" s="6">
        <v>17930</v>
      </c>
      <c r="N179" s="6">
        <v>19495</v>
      </c>
      <c r="O179" s="6">
        <v>19934</v>
      </c>
      <c r="P179" s="6">
        <v>28657</v>
      </c>
      <c r="Q179" s="6">
        <v>19490</v>
      </c>
      <c r="R179" s="17"/>
      <c r="S179" s="18"/>
    </row>
    <row r="180" spans="1:19" x14ac:dyDescent="0.2">
      <c r="A180" s="19">
        <v>911000</v>
      </c>
      <c r="B180" s="20" t="s">
        <v>196</v>
      </c>
      <c r="C180" s="19" t="s">
        <v>192</v>
      </c>
      <c r="D180" s="21">
        <f t="shared" si="8"/>
        <v>911</v>
      </c>
      <c r="E180" s="16">
        <f t="shared" si="7"/>
        <v>6</v>
      </c>
      <c r="F180" s="6">
        <v>5</v>
      </c>
      <c r="G180" s="6">
        <v>1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17"/>
      <c r="S180" s="18"/>
    </row>
    <row r="181" spans="1:19" x14ac:dyDescent="0.2">
      <c r="A181" s="19">
        <v>912000</v>
      </c>
      <c r="B181" s="20" t="s">
        <v>197</v>
      </c>
      <c r="C181" s="19" t="s">
        <v>198</v>
      </c>
      <c r="D181" s="21">
        <f t="shared" si="8"/>
        <v>912</v>
      </c>
      <c r="E181" s="16">
        <f t="shared" si="7"/>
        <v>1346424</v>
      </c>
      <c r="F181" s="6">
        <v>120918</v>
      </c>
      <c r="G181" s="6">
        <v>100813</v>
      </c>
      <c r="H181" s="6">
        <v>86547</v>
      </c>
      <c r="I181" s="6">
        <v>98680</v>
      </c>
      <c r="J181" s="6">
        <v>106445</v>
      </c>
      <c r="K181" s="6">
        <v>114037</v>
      </c>
      <c r="L181" s="6">
        <v>101855</v>
      </c>
      <c r="M181" s="6">
        <v>93795</v>
      </c>
      <c r="N181" s="6">
        <v>129749</v>
      </c>
      <c r="O181" s="6">
        <v>129121</v>
      </c>
      <c r="P181" s="6">
        <v>129542</v>
      </c>
      <c r="Q181" s="6">
        <v>134922</v>
      </c>
      <c r="R181" s="17"/>
      <c r="S181" s="18"/>
    </row>
    <row r="182" spans="1:19" x14ac:dyDescent="0.2">
      <c r="A182" s="19">
        <v>913001</v>
      </c>
      <c r="B182" s="20" t="s">
        <v>199</v>
      </c>
      <c r="C182" s="19" t="s">
        <v>198</v>
      </c>
      <c r="D182" s="21">
        <f t="shared" si="8"/>
        <v>913</v>
      </c>
      <c r="E182" s="16">
        <f t="shared" si="7"/>
        <v>23405</v>
      </c>
      <c r="F182" s="6">
        <v>2452</v>
      </c>
      <c r="G182" s="6">
        <v>1006</v>
      </c>
      <c r="H182" s="6">
        <v>1907</v>
      </c>
      <c r="I182" s="6">
        <v>-4318</v>
      </c>
      <c r="J182" s="6">
        <v>2770</v>
      </c>
      <c r="K182" s="6">
        <v>2033</v>
      </c>
      <c r="L182" s="6">
        <v>1234</v>
      </c>
      <c r="M182" s="6">
        <v>1941</v>
      </c>
      <c r="N182" s="6">
        <v>3595</v>
      </c>
      <c r="O182" s="6">
        <v>3595</v>
      </c>
      <c r="P182" s="6">
        <v>3595</v>
      </c>
      <c r="Q182" s="6">
        <v>3595</v>
      </c>
      <c r="R182" s="17"/>
      <c r="S182" s="18"/>
    </row>
    <row r="183" spans="1:19" x14ac:dyDescent="0.2">
      <c r="A183" s="19">
        <v>920000</v>
      </c>
      <c r="B183" s="20" t="s">
        <v>200</v>
      </c>
      <c r="C183" s="19" t="s">
        <v>201</v>
      </c>
      <c r="D183" s="21">
        <f t="shared" si="8"/>
        <v>920</v>
      </c>
      <c r="E183" s="16">
        <f t="shared" si="7"/>
        <v>7032146</v>
      </c>
      <c r="F183" s="6">
        <v>1679084</v>
      </c>
      <c r="G183" s="6">
        <v>498052</v>
      </c>
      <c r="H183" s="6">
        <v>511827</v>
      </c>
      <c r="I183" s="6">
        <v>349691</v>
      </c>
      <c r="J183" s="6">
        <v>518673</v>
      </c>
      <c r="K183" s="6">
        <v>503059</v>
      </c>
      <c r="L183" s="6">
        <v>754453</v>
      </c>
      <c r="M183" s="6">
        <v>512863</v>
      </c>
      <c r="N183" s="6">
        <v>472389</v>
      </c>
      <c r="O183" s="6">
        <v>303007</v>
      </c>
      <c r="P183" s="6">
        <v>464545</v>
      </c>
      <c r="Q183" s="6">
        <v>464503</v>
      </c>
      <c r="R183" s="17"/>
      <c r="S183" s="18"/>
    </row>
    <row r="184" spans="1:19" x14ac:dyDescent="0.2">
      <c r="A184" s="19">
        <v>920100</v>
      </c>
      <c r="B184" s="20" t="s">
        <v>202</v>
      </c>
      <c r="C184" s="19" t="s">
        <v>201</v>
      </c>
      <c r="D184" s="21">
        <f>VALUE(LEFT(A184,3))</f>
        <v>920</v>
      </c>
      <c r="E184" s="16">
        <f>SUM(F184:Q184)</f>
        <v>12529</v>
      </c>
      <c r="F184" s="6">
        <v>2219</v>
      </c>
      <c r="G184" s="6">
        <v>194</v>
      </c>
      <c r="H184" s="6">
        <v>14</v>
      </c>
      <c r="I184" s="6">
        <v>321</v>
      </c>
      <c r="J184" s="6">
        <v>2129</v>
      </c>
      <c r="K184" s="6">
        <v>4836</v>
      </c>
      <c r="L184" s="6">
        <v>1149</v>
      </c>
      <c r="M184" s="6">
        <v>1667</v>
      </c>
      <c r="N184" s="6">
        <v>0</v>
      </c>
      <c r="O184" s="6">
        <v>0</v>
      </c>
      <c r="P184" s="6">
        <v>0</v>
      </c>
      <c r="Q184" s="6">
        <v>0</v>
      </c>
      <c r="R184" s="17"/>
      <c r="S184" s="18"/>
    </row>
    <row r="185" spans="1:19" x14ac:dyDescent="0.2">
      <c r="A185" s="19">
        <v>920300</v>
      </c>
      <c r="B185" s="20" t="s">
        <v>203</v>
      </c>
      <c r="C185" s="19" t="s">
        <v>201</v>
      </c>
      <c r="D185" s="21">
        <f t="shared" si="8"/>
        <v>920</v>
      </c>
      <c r="E185" s="16">
        <f t="shared" si="7"/>
        <v>365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94</v>
      </c>
      <c r="O185" s="6">
        <v>100</v>
      </c>
      <c r="P185" s="6">
        <v>78</v>
      </c>
      <c r="Q185" s="6">
        <v>93</v>
      </c>
      <c r="R185" s="17"/>
      <c r="S185" s="18"/>
    </row>
    <row r="186" spans="1:19" x14ac:dyDescent="0.2">
      <c r="A186" s="19">
        <v>921100</v>
      </c>
      <c r="B186" s="20" t="s">
        <v>204</v>
      </c>
      <c r="C186" s="19" t="s">
        <v>201</v>
      </c>
      <c r="D186" s="21">
        <f t="shared" si="8"/>
        <v>921</v>
      </c>
      <c r="E186" s="16">
        <f t="shared" si="7"/>
        <v>219799</v>
      </c>
      <c r="F186" s="6">
        <v>-15645</v>
      </c>
      <c r="G186" s="6">
        <v>18127</v>
      </c>
      <c r="H186" s="6">
        <v>33735</v>
      </c>
      <c r="I186" s="6">
        <v>22958</v>
      </c>
      <c r="J186" s="6">
        <v>5637</v>
      </c>
      <c r="K186" s="6">
        <v>23735</v>
      </c>
      <c r="L186" s="6">
        <v>27255</v>
      </c>
      <c r="M186" s="6">
        <v>-45</v>
      </c>
      <c r="N186" s="6">
        <v>25007</v>
      </c>
      <c r="O186" s="6">
        <v>27556</v>
      </c>
      <c r="P186" s="6">
        <v>25590</v>
      </c>
      <c r="Q186" s="6">
        <v>25889</v>
      </c>
      <c r="R186" s="17"/>
      <c r="S186" s="18"/>
    </row>
    <row r="187" spans="1:19" x14ac:dyDescent="0.2">
      <c r="A187" s="19">
        <v>921101</v>
      </c>
      <c r="B187" s="20" t="s">
        <v>205</v>
      </c>
      <c r="C187" s="19" t="s">
        <v>201</v>
      </c>
      <c r="D187" s="21">
        <f t="shared" si="8"/>
        <v>921</v>
      </c>
      <c r="E187" s="16">
        <f t="shared" si="7"/>
        <v>1</v>
      </c>
      <c r="F187" s="6">
        <v>1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17"/>
      <c r="S187" s="18"/>
    </row>
    <row r="188" spans="1:19" x14ac:dyDescent="0.2">
      <c r="A188" s="19">
        <v>921110</v>
      </c>
      <c r="B188" s="20" t="s">
        <v>206</v>
      </c>
      <c r="C188" s="19" t="s">
        <v>201</v>
      </c>
      <c r="D188" s="21">
        <f t="shared" si="8"/>
        <v>921</v>
      </c>
      <c r="E188" s="16">
        <f t="shared" si="7"/>
        <v>2</v>
      </c>
      <c r="F188" s="6">
        <v>1</v>
      </c>
      <c r="G188" s="6">
        <v>0</v>
      </c>
      <c r="H188" s="6">
        <v>1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17"/>
      <c r="S188" s="18"/>
    </row>
    <row r="189" spans="1:19" x14ac:dyDescent="0.2">
      <c r="A189" s="19">
        <v>921200</v>
      </c>
      <c r="B189" s="20" t="s">
        <v>207</v>
      </c>
      <c r="C189" s="19" t="s">
        <v>201</v>
      </c>
      <c r="D189" s="21">
        <f t="shared" si="8"/>
        <v>921</v>
      </c>
      <c r="E189" s="16">
        <f t="shared" si="7"/>
        <v>632203</v>
      </c>
      <c r="F189" s="6">
        <v>66206</v>
      </c>
      <c r="G189" s="6">
        <v>59479</v>
      </c>
      <c r="H189" s="6">
        <v>31947</v>
      </c>
      <c r="I189" s="6">
        <v>81307</v>
      </c>
      <c r="J189" s="6">
        <v>17656</v>
      </c>
      <c r="K189" s="6">
        <v>26866</v>
      </c>
      <c r="L189" s="6">
        <v>66714</v>
      </c>
      <c r="M189" s="6">
        <v>17912</v>
      </c>
      <c r="N189" s="6">
        <v>59836</v>
      </c>
      <c r="O189" s="6">
        <v>81106</v>
      </c>
      <c r="P189" s="6">
        <v>61713</v>
      </c>
      <c r="Q189" s="6">
        <v>61461</v>
      </c>
      <c r="R189" s="17"/>
      <c r="S189" s="18"/>
    </row>
    <row r="190" spans="1:19" x14ac:dyDescent="0.2">
      <c r="A190" s="19">
        <v>921300</v>
      </c>
      <c r="B190" s="20" t="s">
        <v>208</v>
      </c>
      <c r="C190" s="19" t="s">
        <v>201</v>
      </c>
      <c r="D190" s="21">
        <f t="shared" si="8"/>
        <v>921</v>
      </c>
      <c r="E190" s="16">
        <f t="shared" si="7"/>
        <v>119</v>
      </c>
      <c r="F190" s="6">
        <v>51</v>
      </c>
      <c r="G190" s="6">
        <v>50</v>
      </c>
      <c r="H190" s="6">
        <v>1</v>
      </c>
      <c r="I190" s="6">
        <v>1</v>
      </c>
      <c r="J190" s="6">
        <v>7</v>
      </c>
      <c r="K190" s="6">
        <v>1</v>
      </c>
      <c r="L190" s="6">
        <v>7</v>
      </c>
      <c r="M190" s="6">
        <v>1</v>
      </c>
      <c r="N190" s="6">
        <v>0</v>
      </c>
      <c r="O190" s="6">
        <v>0</v>
      </c>
      <c r="P190" s="6">
        <v>0</v>
      </c>
      <c r="Q190" s="6">
        <v>0</v>
      </c>
      <c r="R190" s="17"/>
      <c r="S190" s="18"/>
    </row>
    <row r="191" spans="1:19" x14ac:dyDescent="0.2">
      <c r="A191" s="19">
        <v>921400</v>
      </c>
      <c r="B191" s="20" t="s">
        <v>209</v>
      </c>
      <c r="C191" s="19" t="s">
        <v>201</v>
      </c>
      <c r="D191" s="21">
        <f t="shared" si="8"/>
        <v>921</v>
      </c>
      <c r="E191" s="16">
        <f t="shared" si="7"/>
        <v>199471</v>
      </c>
      <c r="F191" s="6">
        <v>-12643</v>
      </c>
      <c r="G191" s="6">
        <v>34574</v>
      </c>
      <c r="H191" s="6">
        <v>9634</v>
      </c>
      <c r="I191" s="6">
        <v>3999</v>
      </c>
      <c r="J191" s="6">
        <v>9987</v>
      </c>
      <c r="K191" s="6">
        <v>5363</v>
      </c>
      <c r="L191" s="6">
        <v>111343</v>
      </c>
      <c r="M191" s="6">
        <v>11862</v>
      </c>
      <c r="N191" s="6">
        <v>6069</v>
      </c>
      <c r="O191" s="6">
        <v>4888</v>
      </c>
      <c r="P191" s="6">
        <v>9060</v>
      </c>
      <c r="Q191" s="6">
        <v>5335</v>
      </c>
      <c r="R191" s="17"/>
      <c r="S191" s="18"/>
    </row>
    <row r="192" spans="1:19" x14ac:dyDescent="0.2">
      <c r="A192" s="19">
        <v>921540</v>
      </c>
      <c r="B192" s="20" t="s">
        <v>210</v>
      </c>
      <c r="C192" s="19" t="s">
        <v>201</v>
      </c>
      <c r="D192" s="21">
        <f t="shared" si="8"/>
        <v>921</v>
      </c>
      <c r="E192" s="16">
        <f t="shared" si="7"/>
        <v>90368</v>
      </c>
      <c r="F192" s="6">
        <v>5085</v>
      </c>
      <c r="G192" s="6">
        <v>38675</v>
      </c>
      <c r="H192" s="6">
        <v>-17472</v>
      </c>
      <c r="I192" s="6">
        <v>10865</v>
      </c>
      <c r="J192" s="6">
        <v>12816</v>
      </c>
      <c r="K192" s="6">
        <v>12756</v>
      </c>
      <c r="L192" s="6">
        <v>12895</v>
      </c>
      <c r="M192" s="6">
        <v>13561</v>
      </c>
      <c r="N192" s="6">
        <v>297</v>
      </c>
      <c r="O192" s="6">
        <v>298</v>
      </c>
      <c r="P192" s="6">
        <v>296</v>
      </c>
      <c r="Q192" s="6">
        <v>296</v>
      </c>
      <c r="R192" s="17"/>
      <c r="S192" s="18"/>
    </row>
    <row r="193" spans="1:19" x14ac:dyDescent="0.2">
      <c r="A193" s="19">
        <v>921600</v>
      </c>
      <c r="B193" s="20" t="s">
        <v>211</v>
      </c>
      <c r="C193" s="19" t="s">
        <v>201</v>
      </c>
      <c r="D193" s="21">
        <f t="shared" si="8"/>
        <v>921</v>
      </c>
      <c r="E193" s="16">
        <f t="shared" si="7"/>
        <v>556</v>
      </c>
      <c r="F193" s="6">
        <v>59</v>
      </c>
      <c r="G193" s="6">
        <v>20</v>
      </c>
      <c r="H193" s="6">
        <v>33</v>
      </c>
      <c r="I193" s="6">
        <v>99</v>
      </c>
      <c r="J193" s="6">
        <v>56</v>
      </c>
      <c r="K193" s="6">
        <v>35</v>
      </c>
      <c r="L193" s="6">
        <v>5</v>
      </c>
      <c r="M193" s="6">
        <v>13</v>
      </c>
      <c r="N193" s="6">
        <v>59</v>
      </c>
      <c r="O193" s="6">
        <v>59</v>
      </c>
      <c r="P193" s="6">
        <v>59</v>
      </c>
      <c r="Q193" s="6">
        <v>59</v>
      </c>
      <c r="R193" s="17"/>
      <c r="S193" s="18"/>
    </row>
    <row r="194" spans="1:19" x14ac:dyDescent="0.2">
      <c r="A194" s="19">
        <v>921980</v>
      </c>
      <c r="B194" s="20" t="s">
        <v>212</v>
      </c>
      <c r="C194" s="19" t="s">
        <v>201</v>
      </c>
      <c r="D194" s="21">
        <f t="shared" si="8"/>
        <v>921</v>
      </c>
      <c r="E194" s="16">
        <f t="shared" si="7"/>
        <v>1481736</v>
      </c>
      <c r="F194" s="6">
        <v>156713</v>
      </c>
      <c r="G194" s="6">
        <v>150135</v>
      </c>
      <c r="H194" s="6">
        <v>110764</v>
      </c>
      <c r="I194" s="6">
        <v>124927</v>
      </c>
      <c r="J194" s="6">
        <v>118727</v>
      </c>
      <c r="K194" s="6">
        <v>110926</v>
      </c>
      <c r="L194" s="6">
        <v>118155</v>
      </c>
      <c r="M194" s="6">
        <v>113711</v>
      </c>
      <c r="N194" s="6">
        <v>119122</v>
      </c>
      <c r="O194" s="6">
        <v>119565</v>
      </c>
      <c r="P194" s="6">
        <v>119459</v>
      </c>
      <c r="Q194" s="6">
        <v>119532</v>
      </c>
      <c r="R194" s="17"/>
      <c r="S194" s="18"/>
    </row>
    <row r="195" spans="1:19" x14ac:dyDescent="0.2">
      <c r="A195" s="19">
        <v>922000</v>
      </c>
      <c r="B195" s="20" t="s">
        <v>213</v>
      </c>
      <c r="C195" s="19" t="s">
        <v>201</v>
      </c>
      <c r="D195" s="21">
        <f t="shared" si="8"/>
        <v>922</v>
      </c>
      <c r="E195" s="16">
        <f t="shared" si="7"/>
        <v>8</v>
      </c>
      <c r="F195" s="6">
        <v>1</v>
      </c>
      <c r="G195" s="6">
        <v>1</v>
      </c>
      <c r="H195" s="6">
        <v>1</v>
      </c>
      <c r="I195" s="6">
        <v>1</v>
      </c>
      <c r="J195" s="6">
        <v>1</v>
      </c>
      <c r="K195" s="6">
        <v>1</v>
      </c>
      <c r="L195" s="6">
        <v>1</v>
      </c>
      <c r="M195" s="6">
        <v>1</v>
      </c>
      <c r="N195" s="6">
        <v>0</v>
      </c>
      <c r="O195" s="6">
        <v>0</v>
      </c>
      <c r="P195" s="6">
        <v>0</v>
      </c>
      <c r="Q195" s="6">
        <v>0</v>
      </c>
      <c r="R195" s="17"/>
      <c r="S195" s="18"/>
    </row>
    <row r="196" spans="1:19" x14ac:dyDescent="0.2">
      <c r="A196" s="19">
        <v>923000</v>
      </c>
      <c r="B196" s="20" t="s">
        <v>214</v>
      </c>
      <c r="C196" s="19" t="s">
        <v>201</v>
      </c>
      <c r="D196" s="21">
        <f t="shared" si="8"/>
        <v>923</v>
      </c>
      <c r="E196" s="16">
        <f t="shared" si="7"/>
        <v>1166252</v>
      </c>
      <c r="F196" s="6">
        <v>230479</v>
      </c>
      <c r="G196" s="6">
        <v>29904</v>
      </c>
      <c r="H196" s="6">
        <v>109275</v>
      </c>
      <c r="I196" s="6">
        <v>84695</v>
      </c>
      <c r="J196" s="6">
        <v>87825</v>
      </c>
      <c r="K196" s="6">
        <v>123435</v>
      </c>
      <c r="L196" s="6">
        <v>99747</v>
      </c>
      <c r="M196" s="6">
        <v>91910</v>
      </c>
      <c r="N196" s="6">
        <v>65326</v>
      </c>
      <c r="O196" s="6">
        <v>103151</v>
      </c>
      <c r="P196" s="6">
        <v>72875</v>
      </c>
      <c r="Q196" s="6">
        <v>67630</v>
      </c>
      <c r="R196" s="17"/>
      <c r="S196" s="18"/>
    </row>
    <row r="197" spans="1:19" x14ac:dyDescent="0.2">
      <c r="A197" s="19">
        <v>923980</v>
      </c>
      <c r="B197" s="20" t="s">
        <v>215</v>
      </c>
      <c r="C197" s="19" t="s">
        <v>201</v>
      </c>
      <c r="D197" s="21">
        <f t="shared" si="8"/>
        <v>923</v>
      </c>
      <c r="E197" s="16">
        <f t="shared" si="7"/>
        <v>-59953</v>
      </c>
      <c r="F197" s="6">
        <v>-17765</v>
      </c>
      <c r="G197" s="6">
        <v>-3706</v>
      </c>
      <c r="H197" s="6">
        <v>-11187</v>
      </c>
      <c r="I197" s="6">
        <v>205</v>
      </c>
      <c r="J197" s="6">
        <v>-8726</v>
      </c>
      <c r="K197" s="6">
        <v>-6426</v>
      </c>
      <c r="L197" s="6">
        <v>-5500</v>
      </c>
      <c r="M197" s="6">
        <v>-7140</v>
      </c>
      <c r="N197" s="6">
        <v>73</v>
      </c>
      <c r="O197" s="6">
        <v>73</v>
      </c>
      <c r="P197" s="6">
        <v>73</v>
      </c>
      <c r="Q197" s="6">
        <v>73</v>
      </c>
      <c r="R197" s="17"/>
      <c r="S197" s="18"/>
    </row>
    <row r="198" spans="1:19" x14ac:dyDescent="0.2">
      <c r="A198" s="19">
        <v>924000</v>
      </c>
      <c r="B198" s="20" t="s">
        <v>216</v>
      </c>
      <c r="C198" s="19" t="s">
        <v>201</v>
      </c>
      <c r="D198" s="21">
        <f t="shared" si="8"/>
        <v>924</v>
      </c>
      <c r="E198" s="16">
        <f t="shared" si="7"/>
        <v>1975</v>
      </c>
      <c r="F198" s="6">
        <v>-405</v>
      </c>
      <c r="G198" s="6">
        <v>268</v>
      </c>
      <c r="H198" s="6">
        <v>268</v>
      </c>
      <c r="I198" s="6">
        <v>-445</v>
      </c>
      <c r="J198" s="6">
        <v>268</v>
      </c>
      <c r="K198" s="6">
        <v>268</v>
      </c>
      <c r="L198" s="6">
        <v>1275</v>
      </c>
      <c r="M198" s="6">
        <v>398</v>
      </c>
      <c r="N198" s="6">
        <v>20</v>
      </c>
      <c r="O198" s="6">
        <v>20</v>
      </c>
      <c r="P198" s="6">
        <v>20</v>
      </c>
      <c r="Q198" s="6">
        <v>20</v>
      </c>
      <c r="R198" s="17"/>
      <c r="S198" s="18"/>
    </row>
    <row r="199" spans="1:19" x14ac:dyDescent="0.2">
      <c r="A199" s="19">
        <v>924050</v>
      </c>
      <c r="B199" s="20" t="s">
        <v>217</v>
      </c>
      <c r="C199" s="19" t="s">
        <v>201</v>
      </c>
      <c r="D199" s="21">
        <f t="shared" si="8"/>
        <v>924</v>
      </c>
      <c r="E199" s="16">
        <f t="shared" si="7"/>
        <v>224167</v>
      </c>
      <c r="F199" s="6">
        <v>19792</v>
      </c>
      <c r="G199" s="6">
        <v>18101</v>
      </c>
      <c r="H199" s="6">
        <v>18101</v>
      </c>
      <c r="I199" s="6">
        <v>18101</v>
      </c>
      <c r="J199" s="6">
        <v>18101</v>
      </c>
      <c r="K199" s="6">
        <v>18101</v>
      </c>
      <c r="L199" s="6">
        <v>18101</v>
      </c>
      <c r="M199" s="6">
        <v>18101</v>
      </c>
      <c r="N199" s="6">
        <v>19417</v>
      </c>
      <c r="O199" s="6">
        <v>19417</v>
      </c>
      <c r="P199" s="6">
        <v>19417</v>
      </c>
      <c r="Q199" s="6">
        <v>19417</v>
      </c>
      <c r="R199" s="17"/>
      <c r="S199" s="18"/>
    </row>
    <row r="200" spans="1:19" x14ac:dyDescent="0.2">
      <c r="A200" s="19">
        <v>924980</v>
      </c>
      <c r="B200" s="20" t="s">
        <v>218</v>
      </c>
      <c r="C200" s="19" t="s">
        <v>201</v>
      </c>
      <c r="D200" s="21">
        <f t="shared" si="8"/>
        <v>924</v>
      </c>
      <c r="E200" s="16">
        <f t="shared" si="7"/>
        <v>150603</v>
      </c>
      <c r="F200" s="6">
        <v>12793</v>
      </c>
      <c r="G200" s="6">
        <v>12370</v>
      </c>
      <c r="H200" s="6">
        <v>12370</v>
      </c>
      <c r="I200" s="6">
        <v>12370</v>
      </c>
      <c r="J200" s="6">
        <v>12370</v>
      </c>
      <c r="K200" s="6">
        <v>12370</v>
      </c>
      <c r="L200" s="6">
        <v>12370</v>
      </c>
      <c r="M200" s="6">
        <v>12370</v>
      </c>
      <c r="N200" s="6">
        <v>12805</v>
      </c>
      <c r="O200" s="6">
        <v>12805</v>
      </c>
      <c r="P200" s="6">
        <v>12805</v>
      </c>
      <c r="Q200" s="6">
        <v>12805</v>
      </c>
      <c r="R200" s="17"/>
      <c r="S200" s="18"/>
    </row>
    <row r="201" spans="1:19" x14ac:dyDescent="0.2">
      <c r="A201" s="19">
        <v>925000</v>
      </c>
      <c r="B201" s="20" t="s">
        <v>219</v>
      </c>
      <c r="C201" s="19" t="s">
        <v>201</v>
      </c>
      <c r="D201" s="21">
        <f t="shared" si="8"/>
        <v>925</v>
      </c>
      <c r="E201" s="16">
        <f t="shared" si="7"/>
        <v>538002</v>
      </c>
      <c r="F201" s="6">
        <v>77148</v>
      </c>
      <c r="G201" s="6">
        <v>34714</v>
      </c>
      <c r="H201" s="6">
        <v>37577</v>
      </c>
      <c r="I201" s="6">
        <v>40350</v>
      </c>
      <c r="J201" s="6">
        <v>37069</v>
      </c>
      <c r="K201" s="6">
        <v>29294</v>
      </c>
      <c r="L201" s="6">
        <v>56113</v>
      </c>
      <c r="M201" s="6">
        <v>63057</v>
      </c>
      <c r="N201" s="6">
        <v>40670</v>
      </c>
      <c r="O201" s="6">
        <v>40670</v>
      </c>
      <c r="P201" s="6">
        <v>40670</v>
      </c>
      <c r="Q201" s="6">
        <v>40670</v>
      </c>
      <c r="R201" s="17"/>
      <c r="S201" s="18"/>
    </row>
    <row r="202" spans="1:19" x14ac:dyDescent="0.2">
      <c r="A202" s="19">
        <v>925050</v>
      </c>
      <c r="B202" s="20" t="s">
        <v>220</v>
      </c>
      <c r="C202" s="19" t="s">
        <v>201</v>
      </c>
      <c r="D202" s="21">
        <f>VALUE(LEFT(A202,3))</f>
        <v>925</v>
      </c>
      <c r="E202" s="16">
        <f t="shared" si="7"/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17"/>
      <c r="S202" s="18"/>
    </row>
    <row r="203" spans="1:19" x14ac:dyDescent="0.2">
      <c r="A203" s="19">
        <v>925051</v>
      </c>
      <c r="B203" s="20" t="s">
        <v>221</v>
      </c>
      <c r="C203" s="19" t="s">
        <v>201</v>
      </c>
      <c r="D203" s="21">
        <f t="shared" si="8"/>
        <v>925</v>
      </c>
      <c r="E203" s="16">
        <f t="shared" si="7"/>
        <v>233868</v>
      </c>
      <c r="F203" s="6">
        <v>21125</v>
      </c>
      <c r="G203" s="6">
        <v>19249</v>
      </c>
      <c r="H203" s="6">
        <v>19249</v>
      </c>
      <c r="I203" s="6">
        <v>19249</v>
      </c>
      <c r="J203" s="6">
        <v>19249</v>
      </c>
      <c r="K203" s="6">
        <v>19249</v>
      </c>
      <c r="L203" s="6">
        <v>19249</v>
      </c>
      <c r="M203" s="6">
        <v>19249</v>
      </c>
      <c r="N203" s="6">
        <v>19500</v>
      </c>
      <c r="O203" s="6">
        <v>19500</v>
      </c>
      <c r="P203" s="6">
        <v>19500</v>
      </c>
      <c r="Q203" s="6">
        <v>19500</v>
      </c>
      <c r="R203" s="17"/>
      <c r="S203" s="18"/>
    </row>
    <row r="204" spans="1:19" x14ac:dyDescent="0.2">
      <c r="A204" s="19">
        <v>925100</v>
      </c>
      <c r="B204" s="20" t="s">
        <v>222</v>
      </c>
      <c r="C204" s="19" t="s">
        <v>201</v>
      </c>
      <c r="D204" s="21">
        <f t="shared" si="8"/>
        <v>925</v>
      </c>
      <c r="E204" s="16">
        <f t="shared" si="7"/>
        <v>2396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599</v>
      </c>
      <c r="O204" s="6">
        <v>599</v>
      </c>
      <c r="P204" s="6">
        <v>599</v>
      </c>
      <c r="Q204" s="6">
        <v>599</v>
      </c>
      <c r="R204" s="17"/>
      <c r="S204" s="18"/>
    </row>
    <row r="205" spans="1:19" x14ac:dyDescent="0.2">
      <c r="A205" s="19">
        <v>925200</v>
      </c>
      <c r="B205" s="20" t="s">
        <v>223</v>
      </c>
      <c r="C205" s="19" t="s">
        <v>201</v>
      </c>
      <c r="D205" s="21">
        <f t="shared" si="8"/>
        <v>925</v>
      </c>
      <c r="E205" s="16">
        <f t="shared" si="7"/>
        <v>7203</v>
      </c>
      <c r="F205" s="6">
        <v>601</v>
      </c>
      <c r="G205" s="6">
        <v>646</v>
      </c>
      <c r="H205" s="6">
        <v>685</v>
      </c>
      <c r="I205" s="6">
        <v>522</v>
      </c>
      <c r="J205" s="6">
        <v>499</v>
      </c>
      <c r="K205" s="6">
        <v>421</v>
      </c>
      <c r="L205" s="6">
        <v>497</v>
      </c>
      <c r="M205" s="6">
        <v>532</v>
      </c>
      <c r="N205" s="6">
        <v>700</v>
      </c>
      <c r="O205" s="6">
        <v>700</v>
      </c>
      <c r="P205" s="6">
        <v>700</v>
      </c>
      <c r="Q205" s="6">
        <v>700</v>
      </c>
      <c r="R205" s="17"/>
      <c r="S205" s="18"/>
    </row>
    <row r="206" spans="1:19" x14ac:dyDescent="0.2">
      <c r="A206" s="19">
        <v>925980</v>
      </c>
      <c r="B206" s="20" t="s">
        <v>224</v>
      </c>
      <c r="C206" s="19" t="s">
        <v>201</v>
      </c>
      <c r="D206" s="21">
        <f t="shared" si="8"/>
        <v>925</v>
      </c>
      <c r="E206" s="16">
        <f t="shared" si="7"/>
        <v>13177</v>
      </c>
      <c r="F206" s="6">
        <v>1057</v>
      </c>
      <c r="G206" s="6">
        <v>1284</v>
      </c>
      <c r="H206" s="6">
        <v>1284</v>
      </c>
      <c r="I206" s="6">
        <v>1284</v>
      </c>
      <c r="J206" s="6">
        <v>1284</v>
      </c>
      <c r="K206" s="6">
        <v>1284</v>
      </c>
      <c r="L206" s="6">
        <v>1284</v>
      </c>
      <c r="M206" s="6">
        <v>1284</v>
      </c>
      <c r="N206" s="6">
        <v>783</v>
      </c>
      <c r="O206" s="6">
        <v>783</v>
      </c>
      <c r="P206" s="6">
        <v>783</v>
      </c>
      <c r="Q206" s="6">
        <v>783</v>
      </c>
      <c r="R206" s="17"/>
      <c r="S206" s="18"/>
    </row>
    <row r="207" spans="1:19" x14ac:dyDescent="0.2">
      <c r="A207" s="19">
        <v>926000</v>
      </c>
      <c r="B207" s="20" t="s">
        <v>225</v>
      </c>
      <c r="C207" s="19" t="s">
        <v>201</v>
      </c>
      <c r="D207" s="21">
        <f t="shared" si="8"/>
        <v>926</v>
      </c>
      <c r="E207" s="16">
        <f t="shared" si="7"/>
        <v>3886816</v>
      </c>
      <c r="F207" s="6">
        <v>474788</v>
      </c>
      <c r="G207" s="6">
        <v>374291</v>
      </c>
      <c r="H207" s="6">
        <v>355204</v>
      </c>
      <c r="I207" s="6">
        <v>225473</v>
      </c>
      <c r="J207" s="6">
        <v>289801</v>
      </c>
      <c r="K207" s="6">
        <v>293709</v>
      </c>
      <c r="L207" s="6">
        <v>241483</v>
      </c>
      <c r="M207" s="6">
        <v>324612</v>
      </c>
      <c r="N207" s="6">
        <v>343915</v>
      </c>
      <c r="O207" s="6">
        <v>278112</v>
      </c>
      <c r="P207" s="6">
        <v>342132</v>
      </c>
      <c r="Q207" s="6">
        <v>343296</v>
      </c>
      <c r="R207" s="17"/>
      <c r="S207" s="18"/>
    </row>
    <row r="208" spans="1:19" x14ac:dyDescent="0.2">
      <c r="A208" s="19">
        <v>926430</v>
      </c>
      <c r="B208" s="20" t="s">
        <v>226</v>
      </c>
      <c r="C208" s="19" t="s">
        <v>201</v>
      </c>
      <c r="D208" s="21">
        <f t="shared" si="8"/>
        <v>926</v>
      </c>
      <c r="E208" s="16">
        <f t="shared" si="7"/>
        <v>580</v>
      </c>
      <c r="F208" s="6">
        <v>8</v>
      </c>
      <c r="G208" s="6">
        <v>1</v>
      </c>
      <c r="H208" s="6">
        <v>2</v>
      </c>
      <c r="I208" s="6">
        <v>0</v>
      </c>
      <c r="J208" s="6">
        <v>1</v>
      </c>
      <c r="K208" s="6">
        <v>3</v>
      </c>
      <c r="L208" s="6">
        <v>0</v>
      </c>
      <c r="M208" s="6">
        <v>1</v>
      </c>
      <c r="N208" s="6">
        <v>141</v>
      </c>
      <c r="O208" s="6">
        <v>141</v>
      </c>
      <c r="P208" s="6">
        <v>141</v>
      </c>
      <c r="Q208" s="6">
        <v>141</v>
      </c>
      <c r="R208" s="17"/>
      <c r="S208" s="18"/>
    </row>
    <row r="209" spans="1:19" x14ac:dyDescent="0.2">
      <c r="A209" s="19">
        <v>926600</v>
      </c>
      <c r="B209" s="20" t="s">
        <v>227</v>
      </c>
      <c r="C209" s="19" t="s">
        <v>201</v>
      </c>
      <c r="D209" s="21">
        <f t="shared" si="8"/>
        <v>926</v>
      </c>
      <c r="E209" s="16">
        <f t="shared" ref="E209:E228" si="9">SUM(F209:Q209)</f>
        <v>2379248</v>
      </c>
      <c r="F209" s="6">
        <v>-123881</v>
      </c>
      <c r="G209" s="6">
        <v>254395</v>
      </c>
      <c r="H209" s="6">
        <v>233644</v>
      </c>
      <c r="I209" s="6">
        <v>11093</v>
      </c>
      <c r="J209" s="6">
        <v>219553</v>
      </c>
      <c r="K209" s="6">
        <v>232683</v>
      </c>
      <c r="L209" s="6">
        <v>350993</v>
      </c>
      <c r="M209" s="6">
        <v>274685</v>
      </c>
      <c r="N209" s="6">
        <v>282027</v>
      </c>
      <c r="O209" s="6">
        <v>212409</v>
      </c>
      <c r="P209" s="6">
        <v>214049</v>
      </c>
      <c r="Q209" s="6">
        <v>217598</v>
      </c>
      <c r="R209" s="17"/>
      <c r="S209" s="18"/>
    </row>
    <row r="210" spans="1:19" x14ac:dyDescent="0.2">
      <c r="A210" s="19">
        <v>926999</v>
      </c>
      <c r="B210" s="20" t="s">
        <v>228</v>
      </c>
      <c r="C210" s="19" t="s">
        <v>201</v>
      </c>
      <c r="D210" s="21">
        <f t="shared" si="8"/>
        <v>926</v>
      </c>
      <c r="E210" s="16">
        <f t="shared" si="9"/>
        <v>-1007782</v>
      </c>
      <c r="F210" s="6">
        <v>-68081</v>
      </c>
      <c r="G210" s="6">
        <v>-63226</v>
      </c>
      <c r="H210" s="6">
        <v>-118964</v>
      </c>
      <c r="I210" s="6">
        <v>-91095</v>
      </c>
      <c r="J210" s="6">
        <v>-91095</v>
      </c>
      <c r="K210" s="6">
        <v>-91095</v>
      </c>
      <c r="L210" s="6">
        <v>-91095</v>
      </c>
      <c r="M210" s="6">
        <v>-64335</v>
      </c>
      <c r="N210" s="6">
        <v>-82199</v>
      </c>
      <c r="O210" s="6">
        <v>-82199</v>
      </c>
      <c r="P210" s="6">
        <v>-82199</v>
      </c>
      <c r="Q210" s="6">
        <v>-82199</v>
      </c>
      <c r="R210" s="17"/>
      <c r="S210" s="18"/>
    </row>
    <row r="211" spans="1:19" x14ac:dyDescent="0.2">
      <c r="A211" s="19">
        <v>928006</v>
      </c>
      <c r="B211" s="20" t="s">
        <v>229</v>
      </c>
      <c r="C211" s="19" t="s">
        <v>201</v>
      </c>
      <c r="D211" s="21">
        <f t="shared" si="8"/>
        <v>928</v>
      </c>
      <c r="E211" s="16">
        <f t="shared" si="9"/>
        <v>810436</v>
      </c>
      <c r="F211" s="6">
        <v>66775</v>
      </c>
      <c r="G211" s="6">
        <v>66775</v>
      </c>
      <c r="H211" s="6">
        <v>66775</v>
      </c>
      <c r="I211" s="6">
        <v>66775</v>
      </c>
      <c r="J211" s="6">
        <v>66775</v>
      </c>
      <c r="K211" s="6">
        <v>66775</v>
      </c>
      <c r="L211" s="6">
        <v>66775</v>
      </c>
      <c r="M211" s="6">
        <v>67799</v>
      </c>
      <c r="N211" s="6">
        <v>68803</v>
      </c>
      <c r="O211" s="6">
        <v>68803</v>
      </c>
      <c r="P211" s="6">
        <v>68803</v>
      </c>
      <c r="Q211" s="6">
        <v>68803</v>
      </c>
      <c r="R211" s="17"/>
      <c r="S211" s="18"/>
    </row>
    <row r="212" spans="1:19" x14ac:dyDescent="0.2">
      <c r="A212" s="19">
        <v>928053</v>
      </c>
      <c r="B212" s="20" t="s">
        <v>230</v>
      </c>
      <c r="C212" s="19" t="s">
        <v>201</v>
      </c>
      <c r="D212" s="21">
        <f>VALUE(LEFT(A212,3))</f>
        <v>928</v>
      </c>
      <c r="E212" s="16">
        <f t="shared" si="9"/>
        <v>-55</v>
      </c>
      <c r="F212" s="6">
        <v>-76</v>
      </c>
      <c r="G212" s="6">
        <v>0</v>
      </c>
      <c r="H212" s="6">
        <v>0</v>
      </c>
      <c r="I212" s="6">
        <v>0</v>
      </c>
      <c r="J212" s="6">
        <v>0</v>
      </c>
      <c r="K212" s="6">
        <v>2</v>
      </c>
      <c r="L212" s="6">
        <v>0</v>
      </c>
      <c r="M212" s="6">
        <v>19</v>
      </c>
      <c r="N212" s="6">
        <v>0</v>
      </c>
      <c r="O212" s="6">
        <v>0</v>
      </c>
      <c r="P212" s="6">
        <v>0</v>
      </c>
      <c r="Q212" s="6">
        <v>0</v>
      </c>
      <c r="R212" s="17"/>
      <c r="S212" s="18"/>
    </row>
    <row r="213" spans="1:19" x14ac:dyDescent="0.2">
      <c r="A213" s="19">
        <v>929000</v>
      </c>
      <c r="B213" s="20" t="s">
        <v>231</v>
      </c>
      <c r="C213" s="19" t="s">
        <v>201</v>
      </c>
      <c r="D213" s="21">
        <f t="shared" si="8"/>
        <v>929</v>
      </c>
      <c r="E213" s="16">
        <f t="shared" si="9"/>
        <v>-36305</v>
      </c>
      <c r="F213" s="6">
        <v>-4836</v>
      </c>
      <c r="G213" s="6">
        <v>-3730</v>
      </c>
      <c r="H213" s="6">
        <v>-5517</v>
      </c>
      <c r="I213" s="6">
        <v>-5424</v>
      </c>
      <c r="J213" s="6">
        <v>-5320</v>
      </c>
      <c r="K213" s="6">
        <v>-3690</v>
      </c>
      <c r="L213" s="6">
        <v>-3648</v>
      </c>
      <c r="M213" s="6">
        <v>-4140</v>
      </c>
      <c r="N213" s="6">
        <v>0</v>
      </c>
      <c r="O213" s="6">
        <v>0</v>
      </c>
      <c r="P213" s="6">
        <v>0</v>
      </c>
      <c r="Q213" s="6">
        <v>0</v>
      </c>
      <c r="R213" s="17"/>
      <c r="S213" s="18"/>
    </row>
    <row r="214" spans="1:19" x14ac:dyDescent="0.2">
      <c r="A214" s="19">
        <v>929500</v>
      </c>
      <c r="B214" s="20" t="s">
        <v>232</v>
      </c>
      <c r="C214" s="19" t="s">
        <v>201</v>
      </c>
      <c r="D214" s="21">
        <f t="shared" si="8"/>
        <v>929</v>
      </c>
      <c r="E214" s="16">
        <f t="shared" si="9"/>
        <v>-769244</v>
      </c>
      <c r="F214" s="6">
        <v>-79117</v>
      </c>
      <c r="G214" s="6">
        <v>-52074</v>
      </c>
      <c r="H214" s="6">
        <v>-54249</v>
      </c>
      <c r="I214" s="6">
        <v>-66369</v>
      </c>
      <c r="J214" s="6">
        <v>-38966</v>
      </c>
      <c r="K214" s="6">
        <v>-35181</v>
      </c>
      <c r="L214" s="6">
        <v>-42039</v>
      </c>
      <c r="M214" s="6">
        <v>-45589</v>
      </c>
      <c r="N214" s="6">
        <v>-97415</v>
      </c>
      <c r="O214" s="6">
        <v>-87109</v>
      </c>
      <c r="P214" s="6">
        <v>-99786</v>
      </c>
      <c r="Q214" s="6">
        <v>-71350</v>
      </c>
      <c r="R214" s="17"/>
      <c r="S214" s="18"/>
    </row>
    <row r="215" spans="1:19" x14ac:dyDescent="0.2">
      <c r="A215" s="19">
        <v>930150</v>
      </c>
      <c r="B215" s="20" t="s">
        <v>233</v>
      </c>
      <c r="C215" s="19" t="s">
        <v>201</v>
      </c>
      <c r="D215" s="21">
        <f t="shared" si="8"/>
        <v>930</v>
      </c>
      <c r="E215" s="16">
        <f t="shared" si="9"/>
        <v>38111</v>
      </c>
      <c r="F215" s="6">
        <v>15188</v>
      </c>
      <c r="G215" s="6">
        <v>-3225</v>
      </c>
      <c r="H215" s="6">
        <v>607</v>
      </c>
      <c r="I215" s="6">
        <v>13088</v>
      </c>
      <c r="J215" s="6">
        <v>2989</v>
      </c>
      <c r="K215" s="6">
        <v>4061</v>
      </c>
      <c r="L215" s="6">
        <v>2837</v>
      </c>
      <c r="M215" s="6">
        <v>3210</v>
      </c>
      <c r="N215" s="6">
        <v>-259</v>
      </c>
      <c r="O215" s="6">
        <v>133</v>
      </c>
      <c r="P215" s="6">
        <v>-259</v>
      </c>
      <c r="Q215" s="6">
        <v>-259</v>
      </c>
      <c r="R215" s="17"/>
      <c r="S215" s="18"/>
    </row>
    <row r="216" spans="1:19" x14ac:dyDescent="0.2">
      <c r="A216" s="19">
        <v>930200</v>
      </c>
      <c r="B216" s="20" t="s">
        <v>234</v>
      </c>
      <c r="C216" s="19" t="s">
        <v>201</v>
      </c>
      <c r="D216" s="21">
        <f t="shared" si="8"/>
        <v>930</v>
      </c>
      <c r="E216" s="16">
        <f t="shared" si="9"/>
        <v>797564</v>
      </c>
      <c r="F216" s="6">
        <v>41340</v>
      </c>
      <c r="G216" s="6">
        <v>54696</v>
      </c>
      <c r="H216" s="6">
        <v>78368</v>
      </c>
      <c r="I216" s="6">
        <v>67757</v>
      </c>
      <c r="J216" s="6">
        <v>62936</v>
      </c>
      <c r="K216" s="6">
        <v>66890</v>
      </c>
      <c r="L216" s="6">
        <v>65163</v>
      </c>
      <c r="M216" s="6">
        <v>62372</v>
      </c>
      <c r="N216" s="6">
        <v>76695</v>
      </c>
      <c r="O216" s="6">
        <v>73433</v>
      </c>
      <c r="P216" s="6">
        <v>74227</v>
      </c>
      <c r="Q216" s="6">
        <v>73687</v>
      </c>
      <c r="R216" s="17"/>
      <c r="S216" s="18"/>
    </row>
    <row r="217" spans="1:19" x14ac:dyDescent="0.2">
      <c r="A217" s="19">
        <v>930210</v>
      </c>
      <c r="B217" s="20" t="s">
        <v>235</v>
      </c>
      <c r="C217" s="19" t="s">
        <v>201</v>
      </c>
      <c r="D217" s="21">
        <f t="shared" si="8"/>
        <v>930</v>
      </c>
      <c r="E217" s="16">
        <f t="shared" si="9"/>
        <v>36489</v>
      </c>
      <c r="F217" s="6">
        <v>0</v>
      </c>
      <c r="G217" s="6">
        <v>36489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17"/>
      <c r="S217" s="18"/>
    </row>
    <row r="218" spans="1:19" x14ac:dyDescent="0.2">
      <c r="A218" s="19">
        <v>930220</v>
      </c>
      <c r="B218" s="20" t="s">
        <v>236</v>
      </c>
      <c r="C218" s="19" t="s">
        <v>201</v>
      </c>
      <c r="D218" s="21">
        <f t="shared" si="8"/>
        <v>930</v>
      </c>
      <c r="E218" s="16">
        <f t="shared" si="9"/>
        <v>23079</v>
      </c>
      <c r="F218" s="6">
        <v>0</v>
      </c>
      <c r="G218" s="6">
        <v>-108</v>
      </c>
      <c r="H218" s="6">
        <v>-51</v>
      </c>
      <c r="I218" s="6">
        <v>11943</v>
      </c>
      <c r="J218" s="6">
        <v>0</v>
      </c>
      <c r="K218" s="6">
        <v>11385</v>
      </c>
      <c r="L218" s="6">
        <v>-49</v>
      </c>
      <c r="M218" s="6">
        <v>-41</v>
      </c>
      <c r="N218" s="6">
        <v>0</v>
      </c>
      <c r="O218" s="6">
        <v>0</v>
      </c>
      <c r="P218" s="6">
        <v>0</v>
      </c>
      <c r="Q218" s="6">
        <v>0</v>
      </c>
      <c r="R218" s="17"/>
      <c r="S218" s="18"/>
    </row>
    <row r="219" spans="1:19" x14ac:dyDescent="0.2">
      <c r="A219" s="19">
        <v>930230</v>
      </c>
      <c r="B219" s="20" t="s">
        <v>237</v>
      </c>
      <c r="C219" s="19" t="s">
        <v>201</v>
      </c>
      <c r="D219" s="21">
        <f t="shared" si="8"/>
        <v>930</v>
      </c>
      <c r="E219" s="16">
        <f t="shared" si="9"/>
        <v>29975</v>
      </c>
      <c r="F219" s="6">
        <v>78</v>
      </c>
      <c r="G219" s="6">
        <v>2784</v>
      </c>
      <c r="H219" s="6">
        <v>285</v>
      </c>
      <c r="I219" s="6">
        <v>8200</v>
      </c>
      <c r="J219" s="6">
        <v>2220</v>
      </c>
      <c r="K219" s="6">
        <v>168</v>
      </c>
      <c r="L219" s="6">
        <v>157</v>
      </c>
      <c r="M219" s="6">
        <v>6386</v>
      </c>
      <c r="N219" s="6">
        <v>2108</v>
      </c>
      <c r="O219" s="6">
        <v>825</v>
      </c>
      <c r="P219" s="6">
        <v>5472</v>
      </c>
      <c r="Q219" s="6">
        <v>1292</v>
      </c>
      <c r="R219" s="17"/>
      <c r="S219" s="18"/>
    </row>
    <row r="220" spans="1:19" x14ac:dyDescent="0.2">
      <c r="A220" s="19">
        <v>930240</v>
      </c>
      <c r="B220" s="20" t="s">
        <v>238</v>
      </c>
      <c r="C220" s="19" t="s">
        <v>201</v>
      </c>
      <c r="D220" s="21">
        <f t="shared" si="8"/>
        <v>930</v>
      </c>
      <c r="E220" s="16">
        <f t="shared" si="9"/>
        <v>61552</v>
      </c>
      <c r="F220" s="6">
        <v>7073</v>
      </c>
      <c r="G220" s="6">
        <v>6371</v>
      </c>
      <c r="H220" s="6">
        <v>-1113</v>
      </c>
      <c r="I220" s="6">
        <v>392</v>
      </c>
      <c r="J220" s="6">
        <v>6026</v>
      </c>
      <c r="K220" s="6">
        <v>23622</v>
      </c>
      <c r="L220" s="6">
        <v>215</v>
      </c>
      <c r="M220" s="6">
        <v>8974</v>
      </c>
      <c r="N220" s="6">
        <v>2498</v>
      </c>
      <c r="O220" s="6">
        <v>2498</v>
      </c>
      <c r="P220" s="6">
        <v>2498</v>
      </c>
      <c r="Q220" s="6">
        <v>2498</v>
      </c>
      <c r="R220" s="17"/>
      <c r="S220" s="18"/>
    </row>
    <row r="221" spans="1:19" x14ac:dyDescent="0.2">
      <c r="A221" s="19">
        <v>930250</v>
      </c>
      <c r="B221" s="20" t="s">
        <v>239</v>
      </c>
      <c r="C221" s="19" t="s">
        <v>201</v>
      </c>
      <c r="D221" s="21">
        <f t="shared" si="8"/>
        <v>930</v>
      </c>
      <c r="E221" s="16">
        <f t="shared" si="9"/>
        <v>5730</v>
      </c>
      <c r="F221" s="6">
        <v>1253</v>
      </c>
      <c r="G221" s="6">
        <v>-412</v>
      </c>
      <c r="H221" s="6">
        <v>439</v>
      </c>
      <c r="I221" s="6">
        <v>376</v>
      </c>
      <c r="J221" s="6">
        <v>628</v>
      </c>
      <c r="K221" s="6">
        <v>2039</v>
      </c>
      <c r="L221" s="6">
        <v>-171</v>
      </c>
      <c r="M221" s="6">
        <v>1006</v>
      </c>
      <c r="N221" s="6">
        <v>143</v>
      </c>
      <c r="O221" s="6">
        <v>143</v>
      </c>
      <c r="P221" s="6">
        <v>143</v>
      </c>
      <c r="Q221" s="6">
        <v>143</v>
      </c>
      <c r="R221" s="17"/>
      <c r="S221" s="18"/>
    </row>
    <row r="222" spans="1:19" x14ac:dyDescent="0.2">
      <c r="A222" s="19">
        <v>930700</v>
      </c>
      <c r="B222" s="20" t="s">
        <v>240</v>
      </c>
      <c r="C222" s="19" t="s">
        <v>201</v>
      </c>
      <c r="D222" s="21">
        <f t="shared" si="8"/>
        <v>930</v>
      </c>
      <c r="E222" s="16">
        <f t="shared" si="9"/>
        <v>3072</v>
      </c>
      <c r="F222" s="6">
        <v>389</v>
      </c>
      <c r="G222" s="6">
        <v>1249</v>
      </c>
      <c r="H222" s="6">
        <v>143</v>
      </c>
      <c r="I222" s="6">
        <v>309</v>
      </c>
      <c r="J222" s="6">
        <v>407</v>
      </c>
      <c r="K222" s="6">
        <v>28</v>
      </c>
      <c r="L222" s="6">
        <v>39</v>
      </c>
      <c r="M222" s="6">
        <v>255</v>
      </c>
      <c r="N222" s="6">
        <v>0</v>
      </c>
      <c r="O222" s="6">
        <v>0</v>
      </c>
      <c r="P222" s="6">
        <v>253</v>
      </c>
      <c r="Q222" s="6">
        <v>0</v>
      </c>
      <c r="R222" s="17"/>
      <c r="S222" s="18"/>
    </row>
    <row r="223" spans="1:19" x14ac:dyDescent="0.2">
      <c r="A223" s="19">
        <v>930940</v>
      </c>
      <c r="B223" s="20" t="s">
        <v>241</v>
      </c>
      <c r="C223" s="19" t="s">
        <v>201</v>
      </c>
      <c r="D223" s="21">
        <f t="shared" si="8"/>
        <v>930</v>
      </c>
      <c r="E223" s="16">
        <f t="shared" si="9"/>
        <v>1157</v>
      </c>
      <c r="F223" s="6">
        <v>223</v>
      </c>
      <c r="G223" s="6">
        <v>86</v>
      </c>
      <c r="H223" s="6">
        <v>134</v>
      </c>
      <c r="I223" s="6">
        <v>119</v>
      </c>
      <c r="J223" s="6">
        <v>101</v>
      </c>
      <c r="K223" s="6">
        <v>31</v>
      </c>
      <c r="L223" s="6">
        <v>292</v>
      </c>
      <c r="M223" s="6">
        <v>171</v>
      </c>
      <c r="N223" s="6">
        <v>0</v>
      </c>
      <c r="O223" s="6">
        <v>0</v>
      </c>
      <c r="P223" s="6">
        <v>0</v>
      </c>
      <c r="Q223" s="6">
        <v>0</v>
      </c>
      <c r="R223" s="17"/>
      <c r="S223" s="18"/>
    </row>
    <row r="224" spans="1:19" x14ac:dyDescent="0.2">
      <c r="A224" s="19">
        <v>931001</v>
      </c>
      <c r="B224" s="20" t="s">
        <v>242</v>
      </c>
      <c r="C224" s="19" t="s">
        <v>201</v>
      </c>
      <c r="D224" s="21">
        <f>VALUE(LEFT(A224,3))</f>
        <v>931</v>
      </c>
      <c r="E224" s="16">
        <f t="shared" si="9"/>
        <v>89391</v>
      </c>
      <c r="F224" s="6">
        <v>8621</v>
      </c>
      <c r="G224" s="6">
        <v>7724</v>
      </c>
      <c r="H224" s="6">
        <v>9783</v>
      </c>
      <c r="I224" s="6">
        <v>8216</v>
      </c>
      <c r="J224" s="6">
        <v>9513</v>
      </c>
      <c r="K224" s="6">
        <v>5469</v>
      </c>
      <c r="L224" s="6">
        <v>7277</v>
      </c>
      <c r="M224" s="6">
        <v>9039</v>
      </c>
      <c r="N224" s="6">
        <v>5936</v>
      </c>
      <c r="O224" s="6">
        <v>5937</v>
      </c>
      <c r="P224" s="6">
        <v>5938</v>
      </c>
      <c r="Q224" s="6">
        <v>5938</v>
      </c>
      <c r="R224" s="17"/>
      <c r="S224" s="18"/>
    </row>
    <row r="225" spans="1:19" x14ac:dyDescent="0.2">
      <c r="A225" s="19">
        <v>931003</v>
      </c>
      <c r="B225" s="20" t="s">
        <v>243</v>
      </c>
      <c r="C225" s="19" t="s">
        <v>201</v>
      </c>
      <c r="D225" s="21">
        <f>VALUE(LEFT(A225,3))</f>
        <v>931</v>
      </c>
      <c r="E225" s="16">
        <f t="shared" si="9"/>
        <v>9471</v>
      </c>
      <c r="F225" s="6">
        <v>0</v>
      </c>
      <c r="G225" s="6">
        <v>9429</v>
      </c>
      <c r="H225" s="6">
        <v>9429</v>
      </c>
      <c r="I225" s="6">
        <v>-9387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17"/>
      <c r="S225" s="18"/>
    </row>
    <row r="226" spans="1:19" x14ac:dyDescent="0.2">
      <c r="A226" s="19">
        <v>931008</v>
      </c>
      <c r="B226" s="20" t="s">
        <v>244</v>
      </c>
      <c r="C226" s="19" t="s">
        <v>201</v>
      </c>
      <c r="D226" s="21">
        <f>VALUE(LEFT(A226,3))</f>
        <v>931</v>
      </c>
      <c r="E226" s="16">
        <f t="shared" si="9"/>
        <v>979115</v>
      </c>
      <c r="F226" s="6">
        <v>80020</v>
      </c>
      <c r="G226" s="6">
        <v>84181</v>
      </c>
      <c r="H226" s="6">
        <v>85130</v>
      </c>
      <c r="I226" s="6">
        <v>85276</v>
      </c>
      <c r="J226" s="6">
        <v>87352</v>
      </c>
      <c r="K226" s="6">
        <v>87242</v>
      </c>
      <c r="L226" s="6">
        <v>86750</v>
      </c>
      <c r="M226" s="6">
        <v>84656</v>
      </c>
      <c r="N226" s="6">
        <v>74627</v>
      </c>
      <c r="O226" s="6">
        <v>74627</v>
      </c>
      <c r="P226" s="6">
        <v>74627</v>
      </c>
      <c r="Q226" s="6">
        <v>74627</v>
      </c>
      <c r="R226" s="17"/>
      <c r="S226" s="18"/>
    </row>
    <row r="227" spans="1:19" x14ac:dyDescent="0.2">
      <c r="A227" s="19">
        <v>935100</v>
      </c>
      <c r="B227" s="20" t="s">
        <v>245</v>
      </c>
      <c r="C227" s="19" t="s">
        <v>246</v>
      </c>
      <c r="D227" s="21">
        <f>VALUE(LEFT(A227,3))</f>
        <v>935</v>
      </c>
      <c r="E227" s="16">
        <f t="shared" si="9"/>
        <v>1424</v>
      </c>
      <c r="F227" s="6">
        <v>1302</v>
      </c>
      <c r="G227" s="6">
        <v>6</v>
      </c>
      <c r="H227" s="6">
        <v>12</v>
      </c>
      <c r="I227" s="6">
        <v>6</v>
      </c>
      <c r="J227" s="6">
        <v>7</v>
      </c>
      <c r="K227" s="6">
        <v>18</v>
      </c>
      <c r="L227" s="6">
        <v>-6</v>
      </c>
      <c r="M227" s="6">
        <v>0</v>
      </c>
      <c r="N227" s="6">
        <v>30</v>
      </c>
      <c r="O227" s="6">
        <v>16</v>
      </c>
      <c r="P227" s="6">
        <v>16</v>
      </c>
      <c r="Q227" s="6">
        <v>17</v>
      </c>
      <c r="R227" s="17"/>
      <c r="S227" s="18"/>
    </row>
    <row r="228" spans="1:19" x14ac:dyDescent="0.2">
      <c r="A228" s="19">
        <v>935200</v>
      </c>
      <c r="B228" s="20" t="s">
        <v>247</v>
      </c>
      <c r="C228" s="19" t="s">
        <v>246</v>
      </c>
      <c r="D228" s="21">
        <f>VALUE(LEFT(A228,3))</f>
        <v>935</v>
      </c>
      <c r="E228" s="16">
        <f t="shared" si="9"/>
        <v>2030</v>
      </c>
      <c r="F228" s="6">
        <v>2023</v>
      </c>
      <c r="G228" s="6">
        <v>1</v>
      </c>
      <c r="H228" s="6">
        <v>9</v>
      </c>
      <c r="I228" s="6">
        <v>0</v>
      </c>
      <c r="J228" s="6">
        <v>0</v>
      </c>
      <c r="K228" s="6">
        <v>-1</v>
      </c>
      <c r="L228" s="6">
        <v>0</v>
      </c>
      <c r="M228" s="6">
        <v>-2</v>
      </c>
      <c r="N228" s="6">
        <v>0</v>
      </c>
      <c r="O228" s="6">
        <v>0</v>
      </c>
      <c r="P228" s="6">
        <v>0</v>
      </c>
      <c r="Q228" s="6">
        <v>0</v>
      </c>
      <c r="R228" s="17"/>
      <c r="S228" s="18"/>
    </row>
    <row r="229" spans="1:19" x14ac:dyDescent="0.2">
      <c r="A229" s="21"/>
      <c r="B229" s="23"/>
      <c r="C229" s="21"/>
      <c r="D229" s="21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24"/>
    </row>
    <row r="230" spans="1:19" x14ac:dyDescent="0.2">
      <c r="A230" s="21"/>
      <c r="B230" s="23"/>
      <c r="C230" s="21"/>
      <c r="D230" s="21"/>
      <c r="E230" s="25"/>
      <c r="F230" s="25"/>
      <c r="G230" s="3"/>
      <c r="H230" s="3"/>
      <c r="I230" s="6"/>
      <c r="J230" s="6"/>
      <c r="K230" s="6"/>
      <c r="L230" s="6"/>
      <c r="M230" s="6"/>
      <c r="N230" s="6"/>
      <c r="O230" s="6"/>
      <c r="P230" s="6"/>
      <c r="Q230" s="6"/>
      <c r="R230" s="24"/>
    </row>
    <row r="231" spans="1:19" x14ac:dyDescent="0.2">
      <c r="A231" s="21"/>
      <c r="B231" s="26" t="s">
        <v>248</v>
      </c>
      <c r="C231" s="27" t="s">
        <v>54</v>
      </c>
      <c r="D231" s="28"/>
      <c r="E231" s="16">
        <f>SUM(F231:Q231)</f>
        <v>370193511</v>
      </c>
      <c r="F231" s="6">
        <f>SUMIF(CODE,C231,Base1)</f>
        <v>34034657</v>
      </c>
      <c r="G231" s="6">
        <f>SUMIF(CODE,C231,Base2)</f>
        <v>33843100</v>
      </c>
      <c r="H231" s="6">
        <f>SUMIF(CODE,C231,Base3)</f>
        <v>29884673</v>
      </c>
      <c r="I231" s="6">
        <f>SUMIF(CODE,C231,Base4)</f>
        <v>30528967</v>
      </c>
      <c r="J231" s="6">
        <f>SUMIF(CODE,C231,Base5)</f>
        <v>25672091</v>
      </c>
      <c r="K231" s="6">
        <f>SUMIF(CODE,C231,Base6)</f>
        <v>30845371</v>
      </c>
      <c r="L231" s="6">
        <f>SUMIF(CODE,C231,Base7)</f>
        <v>34490224</v>
      </c>
      <c r="M231" s="6">
        <f>SUMIF(CODE,C231,Base8)</f>
        <v>35931053</v>
      </c>
      <c r="N231" s="6">
        <f>SUMIF(CODE,C231,Base9)</f>
        <v>32196500</v>
      </c>
      <c r="O231" s="6">
        <f>SUMIF(CODE,C231,Base10)</f>
        <v>29268587</v>
      </c>
      <c r="P231" s="6">
        <f>SUMIF(CODE,C231,Base11)</f>
        <v>26104795</v>
      </c>
      <c r="Q231" s="6">
        <f>SUMIF(CODE,C231,Base12)</f>
        <v>27393493</v>
      </c>
      <c r="R231" s="17"/>
    </row>
    <row r="232" spans="1:19" x14ac:dyDescent="0.2">
      <c r="A232" s="21"/>
      <c r="B232" s="29" t="s">
        <v>249</v>
      </c>
      <c r="C232" s="27"/>
      <c r="D232" s="28"/>
      <c r="E232" s="2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24"/>
    </row>
    <row r="233" spans="1:19" x14ac:dyDescent="0.2">
      <c r="A233" s="21"/>
      <c r="B233" s="30" t="s">
        <v>94</v>
      </c>
      <c r="C233" s="27" t="s">
        <v>87</v>
      </c>
      <c r="D233" s="28"/>
      <c r="E233" s="16">
        <f>SUM(F233:Q233)</f>
        <v>87191634</v>
      </c>
      <c r="F233" s="6">
        <f>SUMIF(CODE,C233,Base1)</f>
        <v>8347945</v>
      </c>
      <c r="G233" s="6">
        <f>SUMIF(CODE,C233,Base2)</f>
        <v>9550313</v>
      </c>
      <c r="H233" s="6">
        <f>SUMIF(CODE,C233,Base3)</f>
        <v>6596714</v>
      </c>
      <c r="I233" s="6">
        <f>SUMIF(CODE,C233,Base4)</f>
        <v>8027063</v>
      </c>
      <c r="J233" s="6">
        <f>SUMIF(CODE,C233,Base5)</f>
        <v>-1261404</v>
      </c>
      <c r="K233" s="6">
        <f>SUMIF(CODE,C233,Base6)</f>
        <v>8292519</v>
      </c>
      <c r="L233" s="6">
        <f>SUMIF(CODE,C233,Base7)</f>
        <v>10738802</v>
      </c>
      <c r="M233" s="6">
        <f>SUMIF(CODE,C233,Base8)</f>
        <v>8933490</v>
      </c>
      <c r="N233" s="6">
        <f>SUMIF(CODE,C233,Base9)</f>
        <v>7326299</v>
      </c>
      <c r="O233" s="6">
        <f>SUMIF(CODE,C233,Base10)</f>
        <v>7296071</v>
      </c>
      <c r="P233" s="6">
        <f>SUMIF(CODE,C233,Base11)</f>
        <v>6926223</v>
      </c>
      <c r="Q233" s="6">
        <f>SUMIF(CODE,C233,Base12)</f>
        <v>6417599</v>
      </c>
      <c r="R233" s="17"/>
    </row>
    <row r="234" spans="1:19" x14ac:dyDescent="0.2">
      <c r="A234" s="21"/>
      <c r="B234" s="30" t="s">
        <v>250</v>
      </c>
      <c r="C234" s="27" t="s">
        <v>127</v>
      </c>
      <c r="D234" s="28"/>
      <c r="E234" s="16">
        <f>SUM(F234:Q234)</f>
        <v>29101176</v>
      </c>
      <c r="F234" s="6">
        <f>SUMIF(CODE,C234,Base1)</f>
        <v>4210906</v>
      </c>
      <c r="G234" s="6">
        <f>SUMIF(CODE,C234,Base2)</f>
        <v>2269980</v>
      </c>
      <c r="H234" s="6">
        <f>SUMIF(CODE,C234,Base3)</f>
        <v>1767680</v>
      </c>
      <c r="I234" s="6">
        <f>SUMIF(CODE,C234,Base4)</f>
        <v>1714100</v>
      </c>
      <c r="J234" s="6">
        <f>SUMIF(CODE,C234,Base5)</f>
        <v>8417269</v>
      </c>
      <c r="K234" s="6">
        <f>SUMIF(CODE,C234,Base6)</f>
        <v>1790479</v>
      </c>
      <c r="L234" s="6">
        <f>SUMIF(CODE,C234,Base7)</f>
        <v>1059119</v>
      </c>
      <c r="M234" s="6">
        <f>SUMIF(CODE,C234,Base8)</f>
        <v>2715779</v>
      </c>
      <c r="N234" s="6">
        <f>SUMIF(CODE,C234,Base9)</f>
        <v>1759771</v>
      </c>
      <c r="O234" s="6">
        <f>SUMIF(CODE,C234,Base10)</f>
        <v>1619350</v>
      </c>
      <c r="P234" s="6">
        <f>SUMIF(CODE,C234,Base11)</f>
        <v>496717</v>
      </c>
      <c r="Q234" s="6">
        <f>SUMIF(CODE,C234,Base12)</f>
        <v>1280026</v>
      </c>
      <c r="R234" s="17"/>
    </row>
    <row r="235" spans="1:19" x14ac:dyDescent="0.2">
      <c r="A235" s="21"/>
      <c r="B235" s="30" t="s">
        <v>251</v>
      </c>
      <c r="C235" s="27" t="s">
        <v>131</v>
      </c>
      <c r="D235" s="28"/>
      <c r="E235" s="16">
        <f>SUM(F235:Q235)</f>
        <v>5713667</v>
      </c>
      <c r="F235" s="6">
        <f>SUMIF(CODE,C235,Base1)</f>
        <v>561185</v>
      </c>
      <c r="G235" s="6">
        <f>SUMIF(CODE,C235,Base2)</f>
        <v>1841829</v>
      </c>
      <c r="H235" s="6">
        <f>SUMIF(CODE,C235,Base3)</f>
        <v>829336</v>
      </c>
      <c r="I235" s="6">
        <f>SUMIF(CODE,C235,Base4)</f>
        <v>-1758187</v>
      </c>
      <c r="J235" s="6">
        <f>SUMIF(CODE,C235,Base5)</f>
        <v>1564914</v>
      </c>
      <c r="K235" s="6">
        <f>SUMIF(CODE,C235,Base6)</f>
        <v>1036617</v>
      </c>
      <c r="L235" s="6">
        <f>SUMIF(CODE,C235,Base7)</f>
        <v>642114</v>
      </c>
      <c r="M235" s="6">
        <f>SUMIF(CODE,C235,Base8)</f>
        <v>-1430430</v>
      </c>
      <c r="N235" s="6">
        <f>SUMIF(CODE,C235,Base9)</f>
        <v>606032</v>
      </c>
      <c r="O235" s="6">
        <f>SUMIF(CODE,C235,Base10)</f>
        <v>606011</v>
      </c>
      <c r="P235" s="6">
        <f>SUMIF(CODE,C235,Base11)</f>
        <v>608465</v>
      </c>
      <c r="Q235" s="6">
        <f>SUMIF(CODE,C235,Base12)</f>
        <v>605781</v>
      </c>
      <c r="R235" s="17"/>
    </row>
    <row r="236" spans="1:19" x14ac:dyDescent="0.2">
      <c r="A236" s="21"/>
      <c r="B236" s="30" t="s">
        <v>252</v>
      </c>
      <c r="C236" s="27" t="s">
        <v>104</v>
      </c>
      <c r="D236" s="28"/>
      <c r="E236" s="16">
        <f>SUM(F236:Q236)</f>
        <v>1427</v>
      </c>
      <c r="F236" s="6">
        <f>SUMIF(CODE,C236,Base1)</f>
        <v>185</v>
      </c>
      <c r="G236" s="6">
        <f>SUMIF(CODE,C236,Base2)</f>
        <v>252</v>
      </c>
      <c r="H236" s="6">
        <f>SUMIF(CODE,C236,Base3)</f>
        <v>153</v>
      </c>
      <c r="I236" s="6">
        <f>SUMIF(CODE,C236,Base4)</f>
        <v>0</v>
      </c>
      <c r="J236" s="6">
        <f>SUMIF(CODE,C236,Base5)</f>
        <v>105</v>
      </c>
      <c r="K236" s="6">
        <f>SUMIF(CODE,C236,Base6)</f>
        <v>115</v>
      </c>
      <c r="L236" s="6">
        <f>SUMIF(CODE,C236,Base7)</f>
        <v>153</v>
      </c>
      <c r="M236" s="6">
        <f>SUMIF(CODE,C236,Base8)</f>
        <v>129</v>
      </c>
      <c r="N236" s="6">
        <f>SUMIF(CODE,C236,Base9)</f>
        <v>95</v>
      </c>
      <c r="O236" s="6">
        <f>SUMIF(CODE,C236,Base10)</f>
        <v>83</v>
      </c>
      <c r="P236" s="6">
        <f>SUMIF(CODE,C236,Base11)</f>
        <v>81</v>
      </c>
      <c r="Q236" s="6">
        <f>SUMIF(CODE,C236,Base12)</f>
        <v>76</v>
      </c>
      <c r="R236" s="17"/>
    </row>
    <row r="237" spans="1:19" x14ac:dyDescent="0.2">
      <c r="A237" s="21"/>
      <c r="B237" s="29" t="s">
        <v>253</v>
      </c>
      <c r="C237" s="27"/>
      <c r="D237" s="28"/>
      <c r="E237" s="2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24"/>
    </row>
    <row r="238" spans="1:19" x14ac:dyDescent="0.2">
      <c r="A238" s="21"/>
      <c r="B238" s="30" t="s">
        <v>254</v>
      </c>
      <c r="C238" s="27" t="s">
        <v>85</v>
      </c>
      <c r="D238" s="28"/>
      <c r="E238" s="16">
        <f t="shared" ref="E238:E246" si="10">SUM(F238:Q238)</f>
        <v>22517877</v>
      </c>
      <c r="F238" s="6">
        <f t="shared" ref="F238:F245" si="11">SUMIF(CODE,C238,Base1)</f>
        <v>2952607</v>
      </c>
      <c r="G238" s="6">
        <f t="shared" ref="G238:G246" si="12">SUMIF(CODE,C238,Base2)</f>
        <v>2063741</v>
      </c>
      <c r="H238" s="6">
        <f t="shared" ref="H238:H246" si="13">SUMIF(CODE,C238,Base3)</f>
        <v>1701430</v>
      </c>
      <c r="I238" s="6">
        <f t="shared" ref="I238:I246" si="14">SUMIF(CODE,C238,Base4)</f>
        <v>1925682</v>
      </c>
      <c r="J238" s="6">
        <f t="shared" ref="J238:J246" si="15">SUMIF(CODE,C238,Base5)</f>
        <v>944798</v>
      </c>
      <c r="K238" s="6">
        <f t="shared" ref="K238:K246" si="16">SUMIF(CODE,C238,Base6)</f>
        <v>1793694</v>
      </c>
      <c r="L238" s="6">
        <f t="shared" ref="L238:L246" si="17">SUMIF(CODE,C238,Base7)</f>
        <v>1396321</v>
      </c>
      <c r="M238" s="6">
        <f t="shared" ref="M238:M246" si="18">SUMIF(CODE,C238,Base8)</f>
        <v>1916287</v>
      </c>
      <c r="N238" s="6">
        <f t="shared" ref="N238:N246" si="19">SUMIF(CODE,C238,Base9)</f>
        <v>2136657</v>
      </c>
      <c r="O238" s="6">
        <f t="shared" ref="O238:O246" si="20">SUMIF(CODE,C238,Base10)</f>
        <v>1895200</v>
      </c>
      <c r="P238" s="6">
        <f t="shared" ref="P238:P246" si="21">SUMIF(CODE,C238,Base11)</f>
        <v>1955593</v>
      </c>
      <c r="Q238" s="6">
        <f t="shared" ref="Q238:Q246" si="22">SUMIF(CODE,C238,Base12)</f>
        <v>1835867</v>
      </c>
      <c r="R238" s="24"/>
    </row>
    <row r="239" spans="1:19" x14ac:dyDescent="0.2">
      <c r="A239" s="21"/>
      <c r="B239" s="30" t="s">
        <v>255</v>
      </c>
      <c r="C239" s="27" t="s">
        <v>52</v>
      </c>
      <c r="D239" s="28"/>
      <c r="E239" s="16">
        <f t="shared" si="10"/>
        <v>6095250</v>
      </c>
      <c r="F239" s="6">
        <f t="shared" si="11"/>
        <v>464317</v>
      </c>
      <c r="G239" s="6">
        <f t="shared" si="12"/>
        <v>503899</v>
      </c>
      <c r="H239" s="6">
        <f t="shared" si="13"/>
        <v>457370</v>
      </c>
      <c r="I239" s="6">
        <f t="shared" si="14"/>
        <v>605913</v>
      </c>
      <c r="J239" s="6">
        <f t="shared" si="15"/>
        <v>370369</v>
      </c>
      <c r="K239" s="6">
        <f t="shared" si="16"/>
        <v>451122</v>
      </c>
      <c r="L239" s="6">
        <f t="shared" si="17"/>
        <v>386658</v>
      </c>
      <c r="M239" s="6">
        <f t="shared" si="18"/>
        <v>352630</v>
      </c>
      <c r="N239" s="6">
        <f t="shared" si="19"/>
        <v>691246</v>
      </c>
      <c r="O239" s="6">
        <f t="shared" si="20"/>
        <v>590772</v>
      </c>
      <c r="P239" s="6">
        <f t="shared" si="21"/>
        <v>620100</v>
      </c>
      <c r="Q239" s="6">
        <f t="shared" si="22"/>
        <v>600854</v>
      </c>
      <c r="R239" s="17"/>
    </row>
    <row r="240" spans="1:19" x14ac:dyDescent="0.2">
      <c r="A240" s="21"/>
      <c r="B240" s="30" t="s">
        <v>256</v>
      </c>
      <c r="C240" s="27" t="s">
        <v>192</v>
      </c>
      <c r="D240" s="28"/>
      <c r="E240" s="16">
        <f t="shared" si="10"/>
        <v>550580</v>
      </c>
      <c r="F240" s="6">
        <f t="shared" si="11"/>
        <v>51653</v>
      </c>
      <c r="G240" s="6">
        <f t="shared" si="12"/>
        <v>40477</v>
      </c>
      <c r="H240" s="6">
        <f t="shared" si="13"/>
        <v>33993</v>
      </c>
      <c r="I240" s="6">
        <f t="shared" si="14"/>
        <v>50773</v>
      </c>
      <c r="J240" s="6">
        <f t="shared" si="15"/>
        <v>49632</v>
      </c>
      <c r="K240" s="6">
        <f t="shared" si="16"/>
        <v>38183</v>
      </c>
      <c r="L240" s="6">
        <f t="shared" si="17"/>
        <v>38842</v>
      </c>
      <c r="M240" s="6">
        <f t="shared" si="18"/>
        <v>47624</v>
      </c>
      <c r="N240" s="6">
        <f t="shared" si="19"/>
        <v>46955</v>
      </c>
      <c r="O240" s="6">
        <f t="shared" si="20"/>
        <v>49359</v>
      </c>
      <c r="P240" s="6">
        <f t="shared" si="21"/>
        <v>56030</v>
      </c>
      <c r="Q240" s="6">
        <f t="shared" si="22"/>
        <v>47059</v>
      </c>
      <c r="R240" s="17"/>
    </row>
    <row r="241" spans="1:18" x14ac:dyDescent="0.2">
      <c r="A241" s="21"/>
      <c r="B241" s="30" t="s">
        <v>257</v>
      </c>
      <c r="C241" s="27" t="s">
        <v>198</v>
      </c>
      <c r="D241" s="28"/>
      <c r="E241" s="16">
        <f t="shared" si="10"/>
        <v>1369829</v>
      </c>
      <c r="F241" s="6">
        <f t="shared" si="11"/>
        <v>123370</v>
      </c>
      <c r="G241" s="6">
        <f t="shared" si="12"/>
        <v>101819</v>
      </c>
      <c r="H241" s="6">
        <f t="shared" si="13"/>
        <v>88454</v>
      </c>
      <c r="I241" s="6">
        <f t="shared" si="14"/>
        <v>94362</v>
      </c>
      <c r="J241" s="6">
        <f t="shared" si="15"/>
        <v>109215</v>
      </c>
      <c r="K241" s="6">
        <f t="shared" si="16"/>
        <v>116070</v>
      </c>
      <c r="L241" s="6">
        <f t="shared" si="17"/>
        <v>103089</v>
      </c>
      <c r="M241" s="6">
        <f t="shared" si="18"/>
        <v>95736</v>
      </c>
      <c r="N241" s="6">
        <f t="shared" si="19"/>
        <v>133344</v>
      </c>
      <c r="O241" s="6">
        <f t="shared" si="20"/>
        <v>132716</v>
      </c>
      <c r="P241" s="6">
        <f t="shared" si="21"/>
        <v>133137</v>
      </c>
      <c r="Q241" s="6">
        <f t="shared" si="22"/>
        <v>138517</v>
      </c>
      <c r="R241" s="17"/>
    </row>
    <row r="242" spans="1:18" x14ac:dyDescent="0.2">
      <c r="A242" s="21"/>
      <c r="B242" s="30" t="s">
        <v>258</v>
      </c>
      <c r="C242" s="27" t="s">
        <v>137</v>
      </c>
      <c r="D242" s="28"/>
      <c r="E242" s="16">
        <f t="shared" si="10"/>
        <v>20963225</v>
      </c>
      <c r="F242" s="6">
        <f t="shared" si="11"/>
        <v>1755815</v>
      </c>
      <c r="G242" s="6">
        <f t="shared" si="12"/>
        <v>1692519</v>
      </c>
      <c r="H242" s="6">
        <f t="shared" si="13"/>
        <v>1438381</v>
      </c>
      <c r="I242" s="6">
        <f t="shared" si="14"/>
        <v>2006860</v>
      </c>
      <c r="J242" s="6">
        <f t="shared" si="15"/>
        <v>1805309</v>
      </c>
      <c r="K242" s="6">
        <f t="shared" si="16"/>
        <v>1657209</v>
      </c>
      <c r="L242" s="6">
        <f t="shared" si="17"/>
        <v>1890196</v>
      </c>
      <c r="M242" s="6">
        <f t="shared" si="18"/>
        <v>1932826</v>
      </c>
      <c r="N242" s="6">
        <f t="shared" si="19"/>
        <v>1698603</v>
      </c>
      <c r="O242" s="6">
        <f t="shared" si="20"/>
        <v>1694943</v>
      </c>
      <c r="P242" s="6">
        <f t="shared" si="21"/>
        <v>1713180</v>
      </c>
      <c r="Q242" s="6">
        <f t="shared" si="22"/>
        <v>1677384</v>
      </c>
      <c r="R242" s="17"/>
    </row>
    <row r="243" spans="1:18" x14ac:dyDescent="0.2">
      <c r="A243" s="21"/>
      <c r="B243" s="30" t="s">
        <v>259</v>
      </c>
      <c r="C243" s="27" t="s">
        <v>156</v>
      </c>
      <c r="D243" s="28"/>
      <c r="E243" s="16">
        <f t="shared" si="10"/>
        <v>1810973</v>
      </c>
      <c r="F243" s="6">
        <f t="shared" si="11"/>
        <v>113961</v>
      </c>
      <c r="G243" s="6">
        <f t="shared" si="12"/>
        <v>201424</v>
      </c>
      <c r="H243" s="6">
        <f t="shared" si="13"/>
        <v>161724</v>
      </c>
      <c r="I243" s="6">
        <f t="shared" si="14"/>
        <v>150269</v>
      </c>
      <c r="J243" s="6">
        <f t="shared" si="15"/>
        <v>122723</v>
      </c>
      <c r="K243" s="6">
        <f t="shared" si="16"/>
        <v>128706</v>
      </c>
      <c r="L243" s="6">
        <f t="shared" si="17"/>
        <v>153176</v>
      </c>
      <c r="M243" s="6">
        <f t="shared" si="18"/>
        <v>186238</v>
      </c>
      <c r="N243" s="6">
        <f t="shared" si="19"/>
        <v>148188</v>
      </c>
      <c r="O243" s="6">
        <f t="shared" si="20"/>
        <v>148188</v>
      </c>
      <c r="P243" s="6">
        <f t="shared" si="21"/>
        <v>148188</v>
      </c>
      <c r="Q243" s="6">
        <f t="shared" si="22"/>
        <v>148188</v>
      </c>
      <c r="R243" s="17"/>
    </row>
    <row r="244" spans="1:18" x14ac:dyDescent="0.2">
      <c r="A244" s="21"/>
      <c r="B244" s="30" t="s">
        <v>260</v>
      </c>
      <c r="C244" s="27" t="s">
        <v>158</v>
      </c>
      <c r="D244" s="28"/>
      <c r="E244" s="16">
        <f t="shared" si="10"/>
        <v>5299936</v>
      </c>
      <c r="F244" s="6">
        <f t="shared" si="11"/>
        <v>625938</v>
      </c>
      <c r="G244" s="6">
        <f t="shared" si="12"/>
        <v>432107</v>
      </c>
      <c r="H244" s="6">
        <f t="shared" si="13"/>
        <v>393360</v>
      </c>
      <c r="I244" s="6">
        <f t="shared" si="14"/>
        <v>391003</v>
      </c>
      <c r="J244" s="6">
        <f t="shared" si="15"/>
        <v>438098</v>
      </c>
      <c r="K244" s="6">
        <f t="shared" si="16"/>
        <v>241201</v>
      </c>
      <c r="L244" s="6">
        <f t="shared" si="17"/>
        <v>687582</v>
      </c>
      <c r="M244" s="6">
        <f t="shared" si="18"/>
        <v>153618</v>
      </c>
      <c r="N244" s="6">
        <f t="shared" si="19"/>
        <v>555644</v>
      </c>
      <c r="O244" s="6">
        <f t="shared" si="20"/>
        <v>451657</v>
      </c>
      <c r="P244" s="6">
        <f t="shared" si="21"/>
        <v>435322</v>
      </c>
      <c r="Q244" s="6">
        <f t="shared" si="22"/>
        <v>494406</v>
      </c>
      <c r="R244" s="17"/>
    </row>
    <row r="245" spans="1:18" x14ac:dyDescent="0.2">
      <c r="A245" s="21"/>
      <c r="B245" s="30" t="s">
        <v>261</v>
      </c>
      <c r="C245" s="27" t="s">
        <v>201</v>
      </c>
      <c r="D245" s="28"/>
      <c r="E245" s="16">
        <f t="shared" si="10"/>
        <v>19285393</v>
      </c>
      <c r="F245" s="6">
        <f t="shared" si="11"/>
        <v>2645722</v>
      </c>
      <c r="G245" s="6">
        <f t="shared" si="12"/>
        <v>1687833</v>
      </c>
      <c r="H245" s="6">
        <f t="shared" si="13"/>
        <v>1528156</v>
      </c>
      <c r="I245" s="6">
        <f t="shared" si="14"/>
        <v>1097242</v>
      </c>
      <c r="J245" s="6">
        <f t="shared" si="15"/>
        <v>1466549</v>
      </c>
      <c r="K245" s="6">
        <f t="shared" si="16"/>
        <v>1549715</v>
      </c>
      <c r="L245" s="6">
        <f t="shared" si="17"/>
        <v>1980092</v>
      </c>
      <c r="M245" s="6">
        <f t="shared" si="18"/>
        <v>1600387</v>
      </c>
      <c r="N245" s="6">
        <f t="shared" si="19"/>
        <v>1519786</v>
      </c>
      <c r="O245" s="6">
        <f t="shared" si="20"/>
        <v>1282050</v>
      </c>
      <c r="P245" s="6">
        <f t="shared" si="21"/>
        <v>1454281</v>
      </c>
      <c r="Q245" s="6">
        <f t="shared" si="22"/>
        <v>1473580</v>
      </c>
      <c r="R245" s="17"/>
    </row>
    <row r="246" spans="1:18" x14ac:dyDescent="0.2">
      <c r="A246" s="21"/>
      <c r="B246" s="30" t="s">
        <v>211</v>
      </c>
      <c r="C246" s="27" t="s">
        <v>17</v>
      </c>
      <c r="D246" s="28"/>
      <c r="E246" s="16">
        <f t="shared" si="10"/>
        <v>3108076</v>
      </c>
      <c r="F246" s="6">
        <f>SUMIF(CODE,C246,Base1)</f>
        <v>529279</v>
      </c>
      <c r="G246" s="6">
        <f t="shared" si="12"/>
        <v>734744</v>
      </c>
      <c r="H246" s="6">
        <f t="shared" si="13"/>
        <v>718546</v>
      </c>
      <c r="I246" s="6">
        <f t="shared" si="14"/>
        <v>681414</v>
      </c>
      <c r="J246" s="6">
        <f t="shared" si="15"/>
        <v>530583</v>
      </c>
      <c r="K246" s="6">
        <f t="shared" si="16"/>
        <v>347070</v>
      </c>
      <c r="L246" s="6">
        <f t="shared" si="17"/>
        <v>-600529</v>
      </c>
      <c r="M246" s="6">
        <f t="shared" si="18"/>
        <v>166969</v>
      </c>
      <c r="N246" s="6">
        <f t="shared" si="19"/>
        <v>0</v>
      </c>
      <c r="O246" s="6">
        <f t="shared" si="20"/>
        <v>0</v>
      </c>
      <c r="P246" s="6">
        <f t="shared" si="21"/>
        <v>0</v>
      </c>
      <c r="Q246" s="6">
        <f t="shared" si="22"/>
        <v>0</v>
      </c>
      <c r="R246" s="17"/>
    </row>
    <row r="247" spans="1:18" x14ac:dyDescent="0.2">
      <c r="A247" s="21"/>
      <c r="B247" s="29" t="s">
        <v>262</v>
      </c>
      <c r="C247" s="27"/>
      <c r="D247" s="28"/>
      <c r="E247" s="2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24"/>
    </row>
    <row r="248" spans="1:18" x14ac:dyDescent="0.2">
      <c r="A248" s="21"/>
      <c r="B248" s="30" t="s">
        <v>254</v>
      </c>
      <c r="C248" s="27" t="s">
        <v>107</v>
      </c>
      <c r="D248" s="28"/>
      <c r="E248" s="16">
        <f>SUM(F248:Q248)</f>
        <v>28268200</v>
      </c>
      <c r="F248" s="6">
        <f>SUMIF(CODE,C248,Base1)</f>
        <v>2725883</v>
      </c>
      <c r="G248" s="6">
        <f>SUMIF(CODE,C248,Base2)</f>
        <v>2261214</v>
      </c>
      <c r="H248" s="6">
        <f>SUMIF(CODE,C248,Base3)</f>
        <v>1985120</v>
      </c>
      <c r="I248" s="6">
        <f>SUMIF(CODE,C248,Base4)</f>
        <v>2298828</v>
      </c>
      <c r="J248" s="6">
        <f>SUMIF(CODE,C248,Base5)</f>
        <v>4418447</v>
      </c>
      <c r="K248" s="6">
        <f>SUMIF(CODE,C248,Base6)</f>
        <v>2429746</v>
      </c>
      <c r="L248" s="6">
        <f>SUMIF(CODE,C248,Base7)</f>
        <v>1969112</v>
      </c>
      <c r="M248" s="6">
        <f>SUMIF(CODE,C248,Base8)</f>
        <v>1886759</v>
      </c>
      <c r="N248" s="6">
        <f>SUMIF(CODE,C248,Base9)</f>
        <v>1738720</v>
      </c>
      <c r="O248" s="6">
        <f>SUMIF(CODE,C248,Base10)</f>
        <v>2063397</v>
      </c>
      <c r="P248" s="6">
        <f>SUMIF(CODE,C248,Base11)</f>
        <v>2644549</v>
      </c>
      <c r="Q248" s="6">
        <f>SUMIF(CODE,C248,Base12)</f>
        <v>1846425</v>
      </c>
      <c r="R248" s="17"/>
    </row>
    <row r="249" spans="1:18" x14ac:dyDescent="0.2">
      <c r="A249" s="21"/>
      <c r="B249" s="30" t="s">
        <v>258</v>
      </c>
      <c r="C249" s="27" t="s">
        <v>149</v>
      </c>
      <c r="D249" s="28"/>
      <c r="E249" s="16">
        <f>SUM(F249:Q249)</f>
        <v>832486</v>
      </c>
      <c r="F249" s="6">
        <f>SUMIF(CODE,C249,Base1)</f>
        <v>10002</v>
      </c>
      <c r="G249" s="6">
        <f>SUMIF(CODE,C249,Base2)</f>
        <v>27536</v>
      </c>
      <c r="H249" s="6">
        <f>SUMIF(CODE,C249,Base3)</f>
        <v>48991</v>
      </c>
      <c r="I249" s="6">
        <f>SUMIF(CODE,C249,Base4)</f>
        <v>74337</v>
      </c>
      <c r="J249" s="6">
        <f>SUMIF(CODE,C249,Base5)</f>
        <v>102858</v>
      </c>
      <c r="K249" s="6">
        <f>SUMIF(CODE,C249,Base6)</f>
        <v>111860</v>
      </c>
      <c r="L249" s="6">
        <f>SUMIF(CODE,C249,Base7)</f>
        <v>13938</v>
      </c>
      <c r="M249" s="6">
        <f>SUMIF(CODE,C249,Base8)</f>
        <v>81511</v>
      </c>
      <c r="N249" s="6">
        <f>SUMIF(CODE,C249,Base9)</f>
        <v>119122</v>
      </c>
      <c r="O249" s="6">
        <f>SUMIF(CODE,C249,Base10)</f>
        <v>85688</v>
      </c>
      <c r="P249" s="6">
        <f>SUMIF(CODE,C249,Base11)</f>
        <v>84746</v>
      </c>
      <c r="Q249" s="6">
        <f>SUMIF(CODE,C249,Base12)</f>
        <v>71897</v>
      </c>
      <c r="R249" s="17"/>
    </row>
    <row r="250" spans="1:18" x14ac:dyDescent="0.2">
      <c r="A250" s="21"/>
      <c r="B250" s="30" t="s">
        <v>259</v>
      </c>
      <c r="C250" s="27" t="s">
        <v>263</v>
      </c>
      <c r="D250" s="28"/>
      <c r="E250" s="16">
        <f>SUM(F250:Q250)</f>
        <v>0</v>
      </c>
      <c r="F250" s="6">
        <f>SUMIF(CODE,C250,Base1)</f>
        <v>0</v>
      </c>
      <c r="G250" s="6">
        <f>SUMIF(CODE,C250,Base2)</f>
        <v>0</v>
      </c>
      <c r="H250" s="6">
        <f>SUMIF(CODE,C250,Base3)</f>
        <v>0</v>
      </c>
      <c r="I250" s="6">
        <f>SUMIF(CODE,C250,Base4)</f>
        <v>0</v>
      </c>
      <c r="J250" s="6">
        <f>SUMIF(CODE,C250,Base5)</f>
        <v>0</v>
      </c>
      <c r="K250" s="6">
        <f>SUMIF(CODE,C250,Base6)</f>
        <v>0</v>
      </c>
      <c r="L250" s="6">
        <f>SUMIF(CODE,C250,Base7)</f>
        <v>0</v>
      </c>
      <c r="M250" s="6">
        <f>SUMIF(CODE,C250,Base8)</f>
        <v>0</v>
      </c>
      <c r="N250" s="6">
        <f>SUMIF(CODE,C250,Base9)</f>
        <v>0</v>
      </c>
      <c r="O250" s="6">
        <f>SUMIF(CODE,C250,Base10)</f>
        <v>0</v>
      </c>
      <c r="P250" s="6">
        <f>SUMIF(CODE,C250,Base11)</f>
        <v>0</v>
      </c>
      <c r="Q250" s="6">
        <f>SUMIF(CODE,C250,Base12)</f>
        <v>0</v>
      </c>
      <c r="R250" s="17"/>
    </row>
    <row r="251" spans="1:18" x14ac:dyDescent="0.2">
      <c r="A251" s="21"/>
      <c r="B251" s="30" t="s">
        <v>260</v>
      </c>
      <c r="C251" s="27" t="s">
        <v>170</v>
      </c>
      <c r="D251" s="28"/>
      <c r="E251" s="16">
        <f>SUM(F251:Q251)</f>
        <v>10168155</v>
      </c>
      <c r="F251" s="6">
        <f>SUMIF(CODE,C251,Base1)</f>
        <v>830808</v>
      </c>
      <c r="G251" s="6">
        <f>SUMIF(CODE,C251,Base2)</f>
        <v>738614</v>
      </c>
      <c r="H251" s="6">
        <f>SUMIF(CODE,C251,Base3)</f>
        <v>809504</v>
      </c>
      <c r="I251" s="6">
        <f>SUMIF(CODE,C251,Base4)</f>
        <v>1242146</v>
      </c>
      <c r="J251" s="6">
        <f>SUMIF(CODE,C251,Base5)</f>
        <v>881754</v>
      </c>
      <c r="K251" s="6">
        <f>SUMIF(CODE,C251,Base6)</f>
        <v>819405</v>
      </c>
      <c r="L251" s="6">
        <f>SUMIF(CODE,C251,Base7)</f>
        <v>975317</v>
      </c>
      <c r="M251" s="6">
        <f>SUMIF(CODE,C251,Base8)</f>
        <v>687781</v>
      </c>
      <c r="N251" s="6">
        <f>SUMIF(CODE,C251,Base9)</f>
        <v>930323</v>
      </c>
      <c r="O251" s="6">
        <f>SUMIF(CODE,C251,Base10)</f>
        <v>937241</v>
      </c>
      <c r="P251" s="6">
        <f>SUMIF(CODE,C251,Base11)</f>
        <v>726241</v>
      </c>
      <c r="Q251" s="6">
        <f>SUMIF(CODE,C251,Base12)</f>
        <v>589021</v>
      </c>
      <c r="R251" s="17"/>
    </row>
    <row r="252" spans="1:18" x14ac:dyDescent="0.2">
      <c r="A252" s="21"/>
      <c r="B252" s="30" t="s">
        <v>261</v>
      </c>
      <c r="C252" s="27" t="s">
        <v>246</v>
      </c>
      <c r="D252" s="28"/>
      <c r="E252" s="16">
        <f>SUM(F252:Q252)</f>
        <v>3454</v>
      </c>
      <c r="F252" s="6">
        <f>SUMIF(CODE,C252,Base1)</f>
        <v>3325</v>
      </c>
      <c r="G252" s="6">
        <f>SUMIF(CODE,C252,Base2)</f>
        <v>7</v>
      </c>
      <c r="H252" s="6">
        <f>SUMIF(CODE,C252,Base3)</f>
        <v>21</v>
      </c>
      <c r="I252" s="6">
        <f>SUMIF(CODE,C252,Base4)</f>
        <v>6</v>
      </c>
      <c r="J252" s="6">
        <f>SUMIF(CODE,C252,Base5)</f>
        <v>7</v>
      </c>
      <c r="K252" s="6">
        <f>SUMIF(CODE,C252,Base6)</f>
        <v>17</v>
      </c>
      <c r="L252" s="6">
        <f>SUMIF(CODE,C252,Base7)</f>
        <v>-6</v>
      </c>
      <c r="M252" s="6">
        <f>SUMIF(CODE,C252,Base8)</f>
        <v>-2</v>
      </c>
      <c r="N252" s="6">
        <f>SUMIF(CODE,C252,Base9)</f>
        <v>30</v>
      </c>
      <c r="O252" s="6">
        <f>SUMIF(CODE,C252,Base10)</f>
        <v>16</v>
      </c>
      <c r="P252" s="6">
        <f>SUMIF(CODE,C252,Base11)</f>
        <v>16</v>
      </c>
      <c r="Q252" s="6">
        <f>SUMIF(CODE,C252,Base12)</f>
        <v>17</v>
      </c>
      <c r="R252" s="17"/>
    </row>
    <row r="253" spans="1:18" x14ac:dyDescent="0.2">
      <c r="A253" s="21"/>
      <c r="B253" s="31" t="s">
        <v>264</v>
      </c>
      <c r="C253" s="27"/>
      <c r="D253" s="28"/>
      <c r="E253" s="25">
        <f t="shared" ref="E253:Q253" si="23">SUM(E238:E246)+SUM(E248:E252)</f>
        <v>120273434</v>
      </c>
      <c r="F253" s="25">
        <f t="shared" si="23"/>
        <v>12832680</v>
      </c>
      <c r="G253" s="25">
        <f t="shared" si="23"/>
        <v>10485934</v>
      </c>
      <c r="H253" s="25">
        <f t="shared" si="23"/>
        <v>9365050</v>
      </c>
      <c r="I253" s="25">
        <f t="shared" si="23"/>
        <v>10618835</v>
      </c>
      <c r="J253" s="25">
        <f t="shared" si="23"/>
        <v>11240342</v>
      </c>
      <c r="K253" s="25">
        <f t="shared" si="23"/>
        <v>9683998</v>
      </c>
      <c r="L253" s="25">
        <f t="shared" si="23"/>
        <v>8993788</v>
      </c>
      <c r="M253" s="25">
        <f t="shared" si="23"/>
        <v>9108364</v>
      </c>
      <c r="N253" s="25">
        <f t="shared" si="23"/>
        <v>9718618</v>
      </c>
      <c r="O253" s="25">
        <f t="shared" si="23"/>
        <v>9331227</v>
      </c>
      <c r="P253" s="25">
        <f t="shared" si="23"/>
        <v>9971383</v>
      </c>
      <c r="Q253" s="25">
        <f t="shared" si="23"/>
        <v>8923215</v>
      </c>
      <c r="R253" s="24"/>
    </row>
    <row r="254" spans="1:18" x14ac:dyDescent="0.2">
      <c r="A254" s="21"/>
      <c r="B254" s="32" t="s">
        <v>265</v>
      </c>
      <c r="C254" s="27"/>
      <c r="D254" s="28"/>
      <c r="E254" s="25">
        <f t="shared" ref="E254:Q254" si="24">E253+E233+E234+E235+E236</f>
        <v>242281338</v>
      </c>
      <c r="F254" s="25">
        <f t="shared" si="24"/>
        <v>25952901</v>
      </c>
      <c r="G254" s="25">
        <f t="shared" si="24"/>
        <v>24148308</v>
      </c>
      <c r="H254" s="25">
        <f t="shared" si="24"/>
        <v>18558933</v>
      </c>
      <c r="I254" s="25">
        <f t="shared" si="24"/>
        <v>18601811</v>
      </c>
      <c r="J254" s="25">
        <f t="shared" si="24"/>
        <v>19961226</v>
      </c>
      <c r="K254" s="25">
        <f t="shared" si="24"/>
        <v>20803728</v>
      </c>
      <c r="L254" s="25">
        <f t="shared" si="24"/>
        <v>21433976</v>
      </c>
      <c r="M254" s="25">
        <f t="shared" si="24"/>
        <v>19327332</v>
      </c>
      <c r="N254" s="25">
        <f t="shared" si="24"/>
        <v>19410815</v>
      </c>
      <c r="O254" s="25">
        <f t="shared" si="24"/>
        <v>18852742</v>
      </c>
      <c r="P254" s="25">
        <f t="shared" si="24"/>
        <v>18002869</v>
      </c>
      <c r="Q254" s="25">
        <f t="shared" si="24"/>
        <v>17226697</v>
      </c>
      <c r="R254" s="24"/>
    </row>
    <row r="255" spans="1:18" x14ac:dyDescent="0.2">
      <c r="A255" s="21"/>
      <c r="B255" s="26" t="s">
        <v>266</v>
      </c>
      <c r="C255" s="27" t="s">
        <v>10</v>
      </c>
      <c r="D255" s="28"/>
      <c r="E255" s="16">
        <f>SUM(F255:Q255)</f>
        <v>46653497</v>
      </c>
      <c r="F255" s="6">
        <f>SUMIF(CODE,C255,Base1)</f>
        <v>4280005</v>
      </c>
      <c r="G255" s="6">
        <f>SUMIF(CODE,C255,Base2)</f>
        <v>3756673</v>
      </c>
      <c r="H255" s="6">
        <f>SUMIF(CODE,C255,Base3)</f>
        <v>3760414</v>
      </c>
      <c r="I255" s="6">
        <f>SUMIF(CODE,C255,Base4)</f>
        <v>3294786</v>
      </c>
      <c r="J255" s="6">
        <f>SUMIF(CODE,C255,Base5)</f>
        <v>4198629</v>
      </c>
      <c r="K255" s="6">
        <f>SUMIF(CODE,C255,Base6)</f>
        <v>3407850</v>
      </c>
      <c r="L255" s="6">
        <f>SUMIF(CODE,C255,Base7)</f>
        <v>4032439</v>
      </c>
      <c r="M255" s="6">
        <f>SUMIF(CODE,C255,Base8)</f>
        <v>3880248</v>
      </c>
      <c r="N255" s="6">
        <f>SUMIF(CODE,C255,Base9)</f>
        <v>3921559</v>
      </c>
      <c r="O255" s="6">
        <f>SUMIF(CODE,C255,Base10)</f>
        <v>3922930</v>
      </c>
      <c r="P255" s="6">
        <f>SUMIF(CODE,C255,Base11)</f>
        <v>4096334</v>
      </c>
      <c r="Q255" s="6">
        <f>SUMIF(CODE,C255,Base12)</f>
        <v>4101630</v>
      </c>
      <c r="R255" s="17"/>
    </row>
    <row r="256" spans="1:18" x14ac:dyDescent="0.2">
      <c r="A256" s="21"/>
      <c r="B256" s="26" t="s">
        <v>267</v>
      </c>
      <c r="C256" s="27" t="s">
        <v>13</v>
      </c>
      <c r="D256" s="28"/>
      <c r="E256" s="16">
        <f>SUM(F256:Q256)</f>
        <v>14630941</v>
      </c>
      <c r="F256" s="6">
        <f>SUMIF(CODE,C256,Base1)</f>
        <v>855081</v>
      </c>
      <c r="G256" s="6">
        <f>SUMIF(CODE,C256,Base2)</f>
        <v>928388</v>
      </c>
      <c r="H256" s="6">
        <f>SUMIF(CODE,C256,Base3)</f>
        <v>952997</v>
      </c>
      <c r="I256" s="6">
        <f>SUMIF(CODE,C256,Base4)</f>
        <v>978930</v>
      </c>
      <c r="J256" s="6">
        <f>SUMIF(CODE,C256,Base5)</f>
        <v>840810</v>
      </c>
      <c r="K256" s="6">
        <f>SUMIF(CODE,C256,Base6)</f>
        <v>1098568</v>
      </c>
      <c r="L256" s="6">
        <f>SUMIF(CODE,C256,Base7)</f>
        <v>2329016</v>
      </c>
      <c r="M256" s="6">
        <f>SUMIF(CODE,C256,Base8)</f>
        <v>2318347</v>
      </c>
      <c r="N256" s="6">
        <f>SUMIF(CODE,C256,Base9)</f>
        <v>1082201</v>
      </c>
      <c r="O256" s="6">
        <f>SUMIF(CODE,C256,Base10)</f>
        <v>1082201</v>
      </c>
      <c r="P256" s="6">
        <f>SUMIF(CODE,C256,Base11)</f>
        <v>1082201</v>
      </c>
      <c r="Q256" s="6">
        <f>SUMIF(CODE,C256,Base12)</f>
        <v>1082201</v>
      </c>
      <c r="R256" s="24"/>
    </row>
    <row r="257" spans="1:18" x14ac:dyDescent="0.2">
      <c r="A257" s="21"/>
      <c r="B257" s="26" t="s">
        <v>268</v>
      </c>
      <c r="C257" s="27" t="s">
        <v>20</v>
      </c>
      <c r="D257" s="28"/>
      <c r="E257" s="16">
        <f>SUM(F257:Q257)</f>
        <v>12557142</v>
      </c>
      <c r="F257" s="6">
        <f>SUMIF(CODE,C257,Base1)</f>
        <v>1189942</v>
      </c>
      <c r="G257" s="6">
        <f>SUMIF(CODE,C257,Base2)</f>
        <v>687234</v>
      </c>
      <c r="H257" s="6">
        <f>SUMIF(CODE,C257,Base3)</f>
        <v>1075774</v>
      </c>
      <c r="I257" s="6">
        <f>SUMIF(CODE,C257,Base4)</f>
        <v>1057963</v>
      </c>
      <c r="J257" s="6">
        <f>SUMIF(CODE,C257,Base5)</f>
        <v>1080807</v>
      </c>
      <c r="K257" s="6">
        <f>SUMIF(CODE,C257,Base6)</f>
        <v>1074097</v>
      </c>
      <c r="L257" s="6">
        <f>SUMIF(CODE,C257,Base7)</f>
        <v>1041722</v>
      </c>
      <c r="M257" s="6">
        <f>SUMIF(CODE,C257,Base8)</f>
        <v>1063131</v>
      </c>
      <c r="N257" s="6">
        <f>SUMIF(CODE,C257,Base9)</f>
        <v>1096493</v>
      </c>
      <c r="O257" s="6">
        <f>SUMIF(CODE,C257,Base10)</f>
        <v>1065091</v>
      </c>
      <c r="P257" s="6">
        <f>SUMIF(CODE,C257,Base11)</f>
        <v>1062465</v>
      </c>
      <c r="Q257" s="6">
        <f>SUMIF(CODE,C257,Base12)</f>
        <v>1062423</v>
      </c>
      <c r="R257" s="17"/>
    </row>
    <row r="258" spans="1:18" x14ac:dyDescent="0.2">
      <c r="A258" s="21"/>
      <c r="B258" s="26" t="s">
        <v>269</v>
      </c>
      <c r="C258" s="27" t="s">
        <v>33</v>
      </c>
      <c r="D258" s="28"/>
      <c r="E258" s="16">
        <f>SUM(F258:Q258)</f>
        <v>5548619</v>
      </c>
      <c r="F258" s="6">
        <f>SUMIF(CODE,C258,Base1)</f>
        <v>462385</v>
      </c>
      <c r="G258" s="6">
        <f>SUMIF(CODE,C258,Base2)</f>
        <v>462385</v>
      </c>
      <c r="H258" s="6">
        <f>SUMIF(CODE,C258,Base3)</f>
        <v>462385</v>
      </c>
      <c r="I258" s="6">
        <f>SUMIF(CODE,C258,Base4)</f>
        <v>462385</v>
      </c>
      <c r="J258" s="6">
        <f>SUMIF(CODE,C258,Base5)</f>
        <v>462385</v>
      </c>
      <c r="K258" s="6">
        <f>SUMIF(CODE,C258,Base6)</f>
        <v>462385</v>
      </c>
      <c r="L258" s="6">
        <f>SUMIF(CODE,C258,Base7)</f>
        <v>462385</v>
      </c>
      <c r="M258" s="6">
        <f>SUMIF(CODE,C258,Base8)</f>
        <v>462385</v>
      </c>
      <c r="N258" s="6">
        <f>SUMIF(CODE,C258,Base9)</f>
        <v>462385</v>
      </c>
      <c r="O258" s="6">
        <f>SUMIF(CODE,C258,Base10)</f>
        <v>462385</v>
      </c>
      <c r="P258" s="6">
        <f>SUMIF(CODE,C258,Base11)</f>
        <v>462385</v>
      </c>
      <c r="Q258" s="6">
        <f>SUMIF(CODE,C258,Base12)</f>
        <v>462384</v>
      </c>
      <c r="R258" s="17"/>
    </row>
    <row r="259" spans="1:18" x14ac:dyDescent="0.2">
      <c r="A259" s="21"/>
      <c r="B259" s="26"/>
      <c r="C259" s="28"/>
      <c r="D259" s="28"/>
      <c r="E259" s="2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24"/>
    </row>
    <row r="260" spans="1:18" x14ac:dyDescent="0.2">
      <c r="A260" s="21"/>
      <c r="B260" s="26" t="s">
        <v>270</v>
      </c>
      <c r="C260" s="28"/>
      <c r="D260" s="28"/>
      <c r="E260" s="25">
        <f t="shared" ref="E260:Q260" si="25">E231-E233-E234-E235-E236-E253-E255-E256-E257-E258</f>
        <v>48521974</v>
      </c>
      <c r="F260" s="33">
        <f t="shared" si="25"/>
        <v>1294343</v>
      </c>
      <c r="G260" s="25">
        <f t="shared" si="25"/>
        <v>3860112</v>
      </c>
      <c r="H260" s="25">
        <f t="shared" si="25"/>
        <v>5074170</v>
      </c>
      <c r="I260" s="25">
        <f t="shared" si="25"/>
        <v>6133092</v>
      </c>
      <c r="J260" s="25">
        <f t="shared" si="25"/>
        <v>-871766</v>
      </c>
      <c r="K260" s="25">
        <f t="shared" si="25"/>
        <v>3998743</v>
      </c>
      <c r="L260" s="25">
        <f t="shared" si="25"/>
        <v>5190686</v>
      </c>
      <c r="M260" s="25">
        <f t="shared" si="25"/>
        <v>8879610</v>
      </c>
      <c r="N260" s="25">
        <f t="shared" si="25"/>
        <v>6223047</v>
      </c>
      <c r="O260" s="25">
        <f t="shared" si="25"/>
        <v>3883238</v>
      </c>
      <c r="P260" s="25">
        <f t="shared" si="25"/>
        <v>1398541</v>
      </c>
      <c r="Q260" s="25">
        <f t="shared" si="25"/>
        <v>3458158</v>
      </c>
      <c r="R260" s="24"/>
    </row>
    <row r="261" spans="1:18" x14ac:dyDescent="0.2">
      <c r="A261" s="21"/>
      <c r="B261" s="26"/>
      <c r="C261" s="28"/>
      <c r="D261" s="28"/>
      <c r="E261" s="2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24"/>
    </row>
    <row r="262" spans="1:18" x14ac:dyDescent="0.2">
      <c r="A262" s="21"/>
      <c r="B262" s="26" t="s">
        <v>271</v>
      </c>
      <c r="C262" s="28"/>
      <c r="D262" s="28"/>
      <c r="E262" s="25">
        <f t="shared" ref="E262" si="26">E260+E258</f>
        <v>54070593</v>
      </c>
      <c r="F262" s="33">
        <f t="shared" ref="F262:Q262" si="27">F231-F233-F234-F235-F236-F253-F255-F256-F257</f>
        <v>1756728</v>
      </c>
      <c r="G262" s="33">
        <f t="shared" si="27"/>
        <v>4322497</v>
      </c>
      <c r="H262" s="33">
        <f t="shared" si="27"/>
        <v>5536555</v>
      </c>
      <c r="I262" s="33">
        <f t="shared" si="27"/>
        <v>6595477</v>
      </c>
      <c r="J262" s="33">
        <f t="shared" si="27"/>
        <v>-409381</v>
      </c>
      <c r="K262" s="33">
        <f t="shared" si="27"/>
        <v>4461128</v>
      </c>
      <c r="L262" s="33">
        <f t="shared" si="27"/>
        <v>5653071</v>
      </c>
      <c r="M262" s="33">
        <f t="shared" si="27"/>
        <v>9341995</v>
      </c>
      <c r="N262" s="33">
        <f t="shared" si="27"/>
        <v>6685432</v>
      </c>
      <c r="O262" s="33">
        <f t="shared" si="27"/>
        <v>4345623</v>
      </c>
      <c r="P262" s="33">
        <f t="shared" si="27"/>
        <v>1860926</v>
      </c>
      <c r="Q262" s="33">
        <f t="shared" si="27"/>
        <v>3920542</v>
      </c>
      <c r="R262" s="24"/>
    </row>
    <row r="263" spans="1:18" x14ac:dyDescent="0.2">
      <c r="A263" s="21"/>
      <c r="B263" s="23"/>
      <c r="C263" s="21"/>
      <c r="D263" s="21"/>
      <c r="E263" s="25"/>
      <c r="F263" s="25"/>
      <c r="G263" s="3"/>
      <c r="H263" s="3"/>
      <c r="I263" s="3"/>
      <c r="J263" s="3"/>
      <c r="K263" s="3"/>
      <c r="L263" s="3"/>
      <c r="M263" s="3"/>
      <c r="N263" s="3"/>
      <c r="O263" s="6"/>
      <c r="P263" s="6"/>
      <c r="Q263" s="6"/>
      <c r="R263" s="24"/>
    </row>
    <row r="264" spans="1:18" x14ac:dyDescent="0.2">
      <c r="A264" s="15"/>
      <c r="B264" s="34"/>
      <c r="C264" s="15"/>
      <c r="D264" s="15"/>
      <c r="E264" s="35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24"/>
    </row>
  </sheetData>
  <pageMargins left="0.5" right="0.5" top="1" bottom="0.5" header="1" footer="0.5"/>
  <pageSetup scale="54" fitToHeight="0" orientation="landscape" blackAndWhite="1" r:id="rId1"/>
  <headerFooter alignWithMargins="0">
    <oddHeader>&amp;R&amp;"Times New Roman,Bold"KyPSC Case No. 2019-00271
STAFF-DR-01-003 Attachment
Page &amp;P of &amp;N</oddHeader>
  </headerFooter>
  <rowBreaks count="4" manualBreakCount="4">
    <brk id="76" max="16" man="1"/>
    <brk id="142" max="16" man="1"/>
    <brk id="208" max="16" man="1"/>
    <brk id="229" max="16" man="1"/>
  </rowBreaks>
  <colBreaks count="1" manualBreakCount="1">
    <brk id="11" max="22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Lawler</Witness>
  </documentManagement>
</p:properties>
</file>

<file path=customXml/itemProps1.xml><?xml version="1.0" encoding="utf-8"?>
<ds:datastoreItem xmlns:ds="http://schemas.openxmlformats.org/officeDocument/2006/customXml" ds:itemID="{E134FFBD-B647-4297-96D3-22798C169B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7105EA-C6CC-43F4-9B74-FC20C3E001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98E011-26DF-4AFD-8071-B12908B5EBB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BASE PERIOD</vt:lpstr>
      <vt:lpstr>AccountBP</vt:lpstr>
      <vt:lpstr>ACCT</vt:lpstr>
      <vt:lpstr>AcctTab1</vt:lpstr>
      <vt:lpstr>ACCTTABLE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BPTotal</vt:lpstr>
      <vt:lpstr>CODE</vt:lpstr>
      <vt:lpstr>Database</vt:lpstr>
      <vt:lpstr>FERCBP</vt:lpstr>
      <vt:lpstr>'BASE PERIOD'!Print_Titles</vt:lpstr>
      <vt:lpstr>WPC_2.1a_BP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Base Period Income Statement Update</dc:subject>
  <dc:creator>Heitkamp, Douglas J</dc:creator>
  <cp:lastModifiedBy>Minna Sunderman</cp:lastModifiedBy>
  <cp:lastPrinted>2019-09-12T14:07:03Z</cp:lastPrinted>
  <dcterms:created xsi:type="dcterms:W3CDTF">2019-09-11T05:43:01Z</dcterms:created>
  <dcterms:modified xsi:type="dcterms:W3CDTF">2019-09-12T14:08:00Z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