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AG 1st Set Data Requests/"/>
    </mc:Choice>
  </mc:AlternateContent>
  <bookViews>
    <workbookView xWindow="-120" yWindow="-120" windowWidth="29040" windowHeight="15840"/>
  </bookViews>
  <sheets>
    <sheet name="DEK ELC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2" l="1"/>
  <c r="H11" i="2"/>
  <c r="J11" i="2" s="1"/>
  <c r="J10" i="2"/>
  <c r="I10" i="2"/>
  <c r="H10" i="2"/>
  <c r="F9" i="2"/>
  <c r="F12" i="2" s="1"/>
  <c r="E9" i="2"/>
  <c r="E12" i="2" s="1"/>
  <c r="H8" i="2"/>
  <c r="J8" i="2" s="1"/>
  <c r="H7" i="2"/>
  <c r="H9" i="2" s="1"/>
  <c r="H12" i="2" s="1"/>
  <c r="J7" i="2" l="1"/>
  <c r="J12" i="2" s="1"/>
</calcChain>
</file>

<file path=xl/comments1.xml><?xml version="1.0" encoding="utf-8"?>
<comments xmlns="http://schemas.openxmlformats.org/spreadsheetml/2006/main">
  <authors>
    <author>Steinkuhl, Lisa D</author>
  </authors>
  <commentList>
    <comment ref="E14" authorId="0" shapeId="0">
      <text>
        <r>
          <rPr>
            <sz val="9"/>
            <color indexed="81"/>
            <rFont val="Tahoma"/>
            <family val="2"/>
          </rPr>
          <t>Rehearing Order page 12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Calculated: elec Cap * RofR</t>
        </r>
      </text>
    </comment>
  </commentList>
</comments>
</file>

<file path=xl/sharedStrings.xml><?xml version="1.0" encoding="utf-8"?>
<sst xmlns="http://schemas.openxmlformats.org/spreadsheetml/2006/main" count="11" uniqueCount="11">
  <si>
    <t>Duke Energy Kentucky, Inc.</t>
  </si>
  <si>
    <t>Long Term Debt</t>
  </si>
  <si>
    <t>Short Term Debt</t>
  </si>
  <si>
    <t>Total Debt</t>
  </si>
  <si>
    <t>Preferred Stock</t>
  </si>
  <si>
    <t>Common Equity</t>
  </si>
  <si>
    <t>Total Jurisdictional Capitalization</t>
  </si>
  <si>
    <t>Rate Base</t>
  </si>
  <si>
    <t>Operating Income</t>
  </si>
  <si>
    <t>Electric Case No. 2017-00321</t>
  </si>
  <si>
    <t>Capital Structure 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</si>
</sst>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"/>
    <numFmt numFmtId="165" formatCode="0.000%"/>
  </numFmts>
  <fonts count="14" x14ac:knownFonts="1">
    <font>
      <sz val="10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0000FF"/>
      <name val="Arial"/>
      <family val="2"/>
    </font>
    <font>
      <u/>
      <sz val="8"/>
      <color indexed="8"/>
      <name val="Arial"/>
      <family val="2"/>
    </font>
    <font>
      <u/>
      <sz val="8"/>
      <color indexed="12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8"/>
      <color indexed="56"/>
      <name val="Arial"/>
      <family val="2"/>
    </font>
    <font>
      <sz val="8"/>
      <color rgb="FF0000FF"/>
      <name val="Times New Roman"/>
      <family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2" fillId="0" borderId="0" xfId="1" applyFont="1" applyFill="1"/>
    <xf numFmtId="38" fontId="2" fillId="0" borderId="0" xfId="1" applyNumberFormat="1" applyFont="1" applyFill="1"/>
    <xf numFmtId="10" fontId="2" fillId="0" borderId="0" xfId="1" applyNumberFormat="1" applyFont="1" applyFill="1"/>
    <xf numFmtId="164" fontId="2" fillId="0" borderId="0" xfId="1" applyNumberFormat="1" applyFont="1" applyFill="1"/>
    <xf numFmtId="0" fontId="3" fillId="0" borderId="0" xfId="1" applyFont="1" applyFill="1"/>
    <xf numFmtId="14" fontId="2" fillId="0" borderId="0" xfId="1" applyNumberFormat="1" applyFont="1" applyFill="1" applyAlignment="1">
      <alignment horizontal="center"/>
    </xf>
    <xf numFmtId="38" fontId="4" fillId="0" borderId="0" xfId="1" applyNumberFormat="1" applyFont="1" applyFill="1"/>
    <xf numFmtId="165" fontId="2" fillId="0" borderId="0" xfId="1" applyNumberFormat="1" applyFont="1" applyFill="1"/>
    <xf numFmtId="164" fontId="6" fillId="0" borderId="0" xfId="1" applyNumberFormat="1" applyFont="1" applyFill="1"/>
    <xf numFmtId="38" fontId="7" fillId="0" borderId="0" xfId="1" applyNumberFormat="1" applyFont="1" applyFill="1"/>
    <xf numFmtId="165" fontId="3" fillId="0" borderId="0" xfId="1" applyNumberFormat="1" applyFont="1" applyFill="1"/>
    <xf numFmtId="38" fontId="11" fillId="0" borderId="0" xfId="1" applyNumberFormat="1" applyFont="1" applyFill="1"/>
    <xf numFmtId="10" fontId="6" fillId="0" borderId="0" xfId="1" applyNumberFormat="1" applyFont="1" applyFill="1"/>
    <xf numFmtId="10" fontId="11" fillId="0" borderId="0" xfId="1" applyNumberFormat="1" applyFont="1" applyFill="1"/>
    <xf numFmtId="10" fontId="3" fillId="0" borderId="0" xfId="1" applyNumberFormat="1" applyFont="1" applyFill="1"/>
    <xf numFmtId="38" fontId="5" fillId="0" borderId="1" xfId="1" applyNumberFormat="1" applyFont="1" applyFill="1" applyBorder="1"/>
    <xf numFmtId="10" fontId="2" fillId="0" borderId="1" xfId="1" applyNumberFormat="1" applyFont="1" applyFill="1" applyBorder="1"/>
    <xf numFmtId="10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5" fillId="0" borderId="0" xfId="1" applyNumberFormat="1" applyFont="1" applyFill="1"/>
    <xf numFmtId="165" fontId="8" fillId="0" borderId="0" xfId="1" applyNumberFormat="1" applyFont="1" applyFill="1"/>
    <xf numFmtId="164" fontId="12" fillId="0" borderId="0" xfId="3" applyNumberFormat="1" applyFont="1" applyFill="1"/>
    <xf numFmtId="0" fontId="10" fillId="0" borderId="0" xfId="3" applyFont="1" applyFill="1"/>
    <xf numFmtId="164" fontId="6" fillId="3" borderId="0" xfId="1" applyNumberFormat="1" applyFont="1" applyFill="1"/>
    <xf numFmtId="165" fontId="2" fillId="2" borderId="1" xfId="1" applyNumberFormat="1" applyFont="1" applyFill="1" applyBorder="1"/>
  </cellXfs>
  <cellStyles count="4">
    <cellStyle name="Normal" xfId="0" builtinId="0"/>
    <cellStyle name="Normal 3" xfId="3"/>
    <cellStyle name="Normal 5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17"/>
  <sheetViews>
    <sheetView tabSelected="1" workbookViewId="0"/>
  </sheetViews>
  <sheetFormatPr defaultRowHeight="13.8" x14ac:dyDescent="0.3"/>
  <cols>
    <col min="5" max="5" width="10.109375" bestFit="1" customWidth="1"/>
    <col min="9" max="9" width="11" customWidth="1"/>
  </cols>
  <sheetData>
    <row r="3" spans="1:10" x14ac:dyDescent="0.3">
      <c r="A3" s="1" t="s">
        <v>0</v>
      </c>
      <c r="B3" s="1"/>
      <c r="C3" s="1"/>
      <c r="D3" s="1"/>
      <c r="E3" s="2"/>
      <c r="F3" s="3"/>
      <c r="G3" s="3"/>
      <c r="H3" s="3"/>
      <c r="I3" s="4"/>
      <c r="J3" s="1"/>
    </row>
    <row r="4" spans="1:10" x14ac:dyDescent="0.3">
      <c r="A4" s="5" t="s">
        <v>9</v>
      </c>
      <c r="B4" s="1"/>
      <c r="C4" s="1"/>
      <c r="D4" s="6">
        <v>43375</v>
      </c>
      <c r="E4" s="2"/>
      <c r="F4" s="3"/>
      <c r="G4" s="3"/>
      <c r="H4" s="3"/>
      <c r="I4" s="4"/>
      <c r="J4" s="1"/>
    </row>
    <row r="5" spans="1:10" x14ac:dyDescent="0.3">
      <c r="A5" s="1"/>
      <c r="B5" s="1"/>
      <c r="C5" s="1"/>
      <c r="D5" s="6"/>
      <c r="E5" s="2"/>
      <c r="F5" s="3"/>
      <c r="G5" s="3"/>
      <c r="H5" s="3"/>
      <c r="I5" s="4"/>
      <c r="J5" s="1"/>
    </row>
    <row r="6" spans="1:10" x14ac:dyDescent="0.3">
      <c r="A6" s="1" t="s">
        <v>10</v>
      </c>
      <c r="B6" s="1"/>
      <c r="C6" s="1"/>
      <c r="D6" s="1"/>
      <c r="E6" s="2"/>
      <c r="F6" s="3"/>
      <c r="G6" s="3"/>
      <c r="H6" s="3"/>
      <c r="I6" s="4"/>
      <c r="J6" s="1"/>
    </row>
    <row r="7" spans="1:10" x14ac:dyDescent="0.3">
      <c r="A7" s="1"/>
      <c r="B7" s="1" t="s">
        <v>1</v>
      </c>
      <c r="C7" s="1"/>
      <c r="D7" s="1"/>
      <c r="E7" s="7">
        <v>268420548</v>
      </c>
      <c r="F7" s="20">
        <v>0.40977000000000002</v>
      </c>
      <c r="G7" s="20">
        <v>4.2430000000000002E-2</v>
      </c>
      <c r="H7" s="8">
        <f>ROUND(F7*G7,5)</f>
        <v>1.7389999999999999E-2</v>
      </c>
      <c r="I7" s="9">
        <v>1</v>
      </c>
      <c r="J7" s="3">
        <f>ROUND(H7*I7,4)</f>
        <v>1.7399999999999999E-2</v>
      </c>
    </row>
    <row r="8" spans="1:10" x14ac:dyDescent="0.3">
      <c r="A8" s="1"/>
      <c r="B8" s="1" t="s">
        <v>2</v>
      </c>
      <c r="C8" s="1"/>
      <c r="D8" s="1"/>
      <c r="E8" s="10">
        <v>64011655</v>
      </c>
      <c r="F8" s="21">
        <v>9.7720000000000001E-2</v>
      </c>
      <c r="G8" s="20">
        <v>3.083E-2</v>
      </c>
      <c r="H8" s="11">
        <f>ROUND(F8*G8,5)</f>
        <v>3.0100000000000001E-3</v>
      </c>
      <c r="I8" s="9">
        <v>1</v>
      </c>
      <c r="J8" s="3">
        <f>ROUND(H8*I8,4)</f>
        <v>3.0000000000000001E-3</v>
      </c>
    </row>
    <row r="9" spans="1:10" x14ac:dyDescent="0.3">
      <c r="A9" s="1"/>
      <c r="B9" s="1"/>
      <c r="C9" s="1" t="s">
        <v>3</v>
      </c>
      <c r="D9" s="1"/>
      <c r="E9" s="2">
        <f>SUM(E7:E8)</f>
        <v>332432203</v>
      </c>
      <c r="F9" s="8">
        <f>SUM(F7:F8)</f>
        <v>0.50749</v>
      </c>
      <c r="G9" s="3"/>
      <c r="H9" s="8">
        <f>SUM(H7:H8)</f>
        <v>2.0399999999999998E-2</v>
      </c>
      <c r="I9" s="22"/>
      <c r="J9" s="23"/>
    </row>
    <row r="10" spans="1:10" x14ac:dyDescent="0.3">
      <c r="A10" s="1"/>
      <c r="B10" s="1" t="s">
        <v>4</v>
      </c>
      <c r="C10" s="1"/>
      <c r="D10" s="1"/>
      <c r="E10" s="12"/>
      <c r="F10" s="13">
        <v>0</v>
      </c>
      <c r="G10" s="14">
        <v>0</v>
      </c>
      <c r="H10" s="8">
        <f>F10*G10</f>
        <v>0</v>
      </c>
      <c r="I10" s="24">
        <f>I11</f>
        <v>1.3409865999999999</v>
      </c>
      <c r="J10" s="3">
        <f>ROUND(H10*I10,4)</f>
        <v>0</v>
      </c>
    </row>
    <row r="11" spans="1:10" x14ac:dyDescent="0.3">
      <c r="A11" s="1"/>
      <c r="B11" s="1" t="s">
        <v>5</v>
      </c>
      <c r="C11" s="1"/>
      <c r="D11" s="1"/>
      <c r="E11" s="10">
        <v>322619530</v>
      </c>
      <c r="F11" s="21">
        <v>0.49251</v>
      </c>
      <c r="G11" s="20">
        <v>9.7250000000000003E-2</v>
      </c>
      <c r="H11" s="11">
        <f>ROUND(F11*G11,5)</f>
        <v>4.7899999999999998E-2</v>
      </c>
      <c r="I11" s="24">
        <v>1.3409865999999999</v>
      </c>
      <c r="J11" s="15">
        <f>ROUND(H11*I11,4)</f>
        <v>6.4199999999999993E-2</v>
      </c>
    </row>
    <row r="12" spans="1:10" ht="14.4" thickBot="1" x14ac:dyDescent="0.35">
      <c r="A12" s="1"/>
      <c r="B12" s="1"/>
      <c r="C12" s="1" t="s">
        <v>6</v>
      </c>
      <c r="D12" s="1"/>
      <c r="E12" s="16">
        <f>E9+E11</f>
        <v>655051733</v>
      </c>
      <c r="F12" s="17">
        <f>F9+F11</f>
        <v>1</v>
      </c>
      <c r="G12" s="18"/>
      <c r="H12" s="19">
        <f>SUM(H9:H11)</f>
        <v>6.83E-2</v>
      </c>
      <c r="I12" s="4"/>
      <c r="J12" s="25">
        <f>SUM(J6:J11)</f>
        <v>8.4599999999999995E-2</v>
      </c>
    </row>
    <row r="13" spans="1:10" ht="14.4" thickTop="1" x14ac:dyDescent="0.3">
      <c r="A13" s="1"/>
      <c r="B13" s="1"/>
      <c r="C13" s="1"/>
      <c r="D13" s="1"/>
      <c r="E13" s="2"/>
      <c r="F13" s="3"/>
      <c r="G13" s="3"/>
      <c r="H13" s="3"/>
      <c r="I13" s="4"/>
      <c r="J13" s="1"/>
    </row>
    <row r="14" spans="1:10" ht="14.4" thickBot="1" x14ac:dyDescent="0.35">
      <c r="A14" s="1" t="s">
        <v>7</v>
      </c>
      <c r="B14" s="1"/>
      <c r="C14" s="1"/>
      <c r="D14" s="1"/>
      <c r="E14" s="16">
        <v>741429309</v>
      </c>
      <c r="F14" s="3"/>
      <c r="G14" s="3"/>
      <c r="H14" s="3"/>
      <c r="I14" s="4"/>
      <c r="J14" s="1"/>
    </row>
    <row r="15" spans="1:10" ht="14.4" thickTop="1" x14ac:dyDescent="0.3">
      <c r="A15" s="1"/>
      <c r="B15" s="1"/>
      <c r="C15" s="1"/>
      <c r="D15" s="1"/>
      <c r="E15" s="2"/>
      <c r="F15" s="3"/>
      <c r="G15" s="3"/>
      <c r="H15" s="3"/>
      <c r="I15" s="4"/>
      <c r="J15" s="1"/>
    </row>
    <row r="16" spans="1:10" ht="14.4" thickBot="1" x14ac:dyDescent="0.35">
      <c r="A16" s="1" t="s">
        <v>8</v>
      </c>
      <c r="B16" s="1"/>
      <c r="C16" s="1"/>
      <c r="D16" s="1"/>
      <c r="E16" s="16">
        <v>44740032</v>
      </c>
      <c r="F16" s="3"/>
      <c r="G16" s="18"/>
      <c r="H16" s="19">
        <f>E16/E14</f>
        <v>6.0342950375596768E-2</v>
      </c>
      <c r="I16" s="4"/>
      <c r="J16" s="1"/>
    </row>
    <row r="17" ht="14.4" thickTop="1" x14ac:dyDescent="0.3"/>
  </sheetData>
  <pageMargins left="0.7" right="0.7" top="0.75" bottom="0.75" header="0.55000000000000004" footer="0.3"/>
  <pageSetup orientation="portrait" r:id="rId1"/>
  <headerFooter>
    <oddHeader>&amp;R&amp;"Calibri,Bold"KyPSC Case No. 2019-00271
AG-DR-01-050(c) Attachment
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Setser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E2B22-35E8-47A4-910E-1005856E6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AD7B91-1992-408D-90A5-7EA4ED06616B}">
  <ds:schemaRefs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86b3f3-0c45-4486-810b-39aa0a1cbbd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8595CD-ACD0-4D14-BD71-9F4CC7495F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DEK ELC 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Masucci</dc:creator>
  <cp:lastModifiedBy>Frisch, Adele M</cp:lastModifiedBy>
  <cp:lastPrinted>2019-10-28T14:22:40Z</cp:lastPrinted>
  <dcterms:created xsi:type="dcterms:W3CDTF">2017-12-05T19:34:25Z</dcterms:created>
  <dcterms:modified xsi:type="dcterms:W3CDTF">2019-10-28T14:22:50Z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