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KPCH\us1\Pricing\Share\000 - PSC Cases\Env Surcharge Review Cases\PSC Case 2019-xxxxx - 6-Month Review\DR1\Response 1\"/>
    </mc:Choice>
  </mc:AlternateContent>
  <bookViews>
    <workbookView xWindow="0" yWindow="0" windowWidth="23040" windowHeight="9192"/>
  </bookViews>
  <sheets>
    <sheet name="EKPC O-U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5" l="1"/>
  <c r="K23" i="5"/>
  <c r="K16" i="5"/>
  <c r="I23" i="5"/>
  <c r="N6" i="5"/>
  <c r="N10" i="5" s="1"/>
  <c r="N16" i="5" s="1"/>
  <c r="N29" i="5" s="1"/>
  <c r="M6" i="5"/>
  <c r="M10" i="5" s="1"/>
  <c r="M16" i="5" s="1"/>
  <c r="M23" i="5" s="1"/>
  <c r="M29" i="5" s="1"/>
  <c r="L6" i="5"/>
  <c r="L10" i="5" s="1"/>
  <c r="L16" i="5" s="1"/>
  <c r="L23" i="5" s="1"/>
  <c r="L29" i="5" s="1"/>
  <c r="K6" i="5"/>
  <c r="K10" i="5" s="1"/>
  <c r="J6" i="5"/>
  <c r="J10" i="5" s="1"/>
  <c r="J16" i="5" s="1"/>
  <c r="J23" i="5" s="1"/>
  <c r="J29" i="5" s="1"/>
  <c r="G31" i="5"/>
  <c r="G16" i="5"/>
  <c r="G23" i="5" s="1"/>
  <c r="G29" i="5" s="1"/>
  <c r="G33" i="5" s="1"/>
  <c r="G40" i="5" s="1"/>
  <c r="G45" i="5" s="1"/>
  <c r="G47" i="5" s="1"/>
  <c r="H51" i="5" s="1"/>
  <c r="G10" i="5"/>
  <c r="F10" i="5"/>
  <c r="F16" i="5" s="1"/>
  <c r="F23" i="5" s="1"/>
  <c r="F29" i="5" s="1"/>
  <c r="F33" i="5" s="1"/>
  <c r="F40" i="5" s="1"/>
  <c r="F45" i="5" s="1"/>
  <c r="F47" i="5" s="1"/>
  <c r="G51" i="5" s="1"/>
  <c r="H31" i="5" s="1"/>
  <c r="H6" i="5"/>
  <c r="H10" i="5" s="1"/>
  <c r="H16" i="5" s="1"/>
  <c r="H23" i="5" s="1"/>
  <c r="H29" i="5" s="1"/>
  <c r="G6" i="5"/>
  <c r="F6" i="5"/>
  <c r="K29" i="5" l="1"/>
  <c r="H33" i="5"/>
  <c r="H40" i="5" s="1"/>
  <c r="H45" i="5" s="1"/>
  <c r="H47" i="5" s="1"/>
  <c r="I6" i="5" l="1"/>
  <c r="I10" i="5" s="1"/>
  <c r="I16" i="5" s="1"/>
  <c r="I29" i="5" l="1"/>
  <c r="I31" i="5" l="1"/>
  <c r="I33" i="5" s="1"/>
  <c r="I40" i="5" s="1"/>
  <c r="I45" i="5" s="1"/>
  <c r="I47" i="5" s="1"/>
  <c r="J51" i="5" s="1"/>
  <c r="K31" i="5" s="1"/>
  <c r="K33" i="5" s="1"/>
  <c r="K40" i="5" s="1"/>
  <c r="K45" i="5" s="1"/>
  <c r="K47" i="5" s="1"/>
  <c r="L51" i="5" s="1"/>
  <c r="M31" i="5" s="1"/>
  <c r="M33" i="5" s="1"/>
  <c r="M40" i="5" s="1"/>
  <c r="M45" i="5" s="1"/>
  <c r="M47" i="5" s="1"/>
  <c r="N51" i="5" s="1"/>
  <c r="I51" i="5" l="1"/>
  <c r="J31" i="5" s="1"/>
  <c r="J33" i="5" s="1"/>
  <c r="J40" i="5" s="1"/>
  <c r="J45" i="5" s="1"/>
  <c r="J47" i="5" s="1"/>
  <c r="K51" i="5" s="1"/>
  <c r="L31" i="5" s="1"/>
  <c r="L33" i="5" s="1"/>
  <c r="L40" i="5" s="1"/>
  <c r="L45" i="5" s="1"/>
  <c r="L47" i="5" s="1"/>
  <c r="M51" i="5" s="1"/>
  <c r="N31" i="5" s="1"/>
  <c r="N33" i="5" s="1"/>
  <c r="N40" i="5" s="1"/>
  <c r="N45" i="5" s="1"/>
  <c r="N47" i="5" s="1"/>
</calcChain>
</file>

<file path=xl/sharedStrings.xml><?xml version="1.0" encoding="utf-8"?>
<sst xmlns="http://schemas.openxmlformats.org/spreadsheetml/2006/main" count="39" uniqueCount="38">
  <si>
    <t>Line</t>
  </si>
  <si>
    <t>Description</t>
  </si>
  <si>
    <t>E(m) = RORB + OE - BAS</t>
  </si>
  <si>
    <t>Rate Base</t>
  </si>
  <si>
    <t>Rate Base / 12</t>
  </si>
  <si>
    <t xml:space="preserve">Rate of Return </t>
  </si>
  <si>
    <t>=</t>
  </si>
  <si>
    <t>Return on Rate Base (RORB)</t>
  </si>
  <si>
    <t>+</t>
  </si>
  <si>
    <t>Operating Expenses (OE)</t>
  </si>
  <si>
    <t>By-Product and Emission Allowance Sales (BAS)</t>
  </si>
  <si>
    <t>-</t>
  </si>
  <si>
    <t>Sub-Total E(m)</t>
  </si>
  <si>
    <t>8a</t>
  </si>
  <si>
    <t>Prior Periods Adjustments</t>
  </si>
  <si>
    <t>Member System Allocation Ratio for the Month</t>
  </si>
  <si>
    <t xml:space="preserve"> (Form 3.0)</t>
  </si>
  <si>
    <t xml:space="preserve">Subtotal E(m) = Subtotal E(m) x Member System </t>
  </si>
  <si>
    <t xml:space="preserve">                        Allocation Ratio</t>
  </si>
  <si>
    <t>Adjustment for (Over)/Under Recovery,</t>
  </si>
  <si>
    <t xml:space="preserve"> as applicable</t>
  </si>
  <si>
    <t>12a</t>
  </si>
  <si>
    <t>E(m) = Subtotal E(m) plus (Over)/Under Recovery</t>
  </si>
  <si>
    <t>12b</t>
  </si>
  <si>
    <t>1-month true up adjustment</t>
  </si>
  <si>
    <t>12c</t>
  </si>
  <si>
    <t>E(m)= Ln 12a + Ln 12 b</t>
  </si>
  <si>
    <t>R(m) = Average Monthly Wholesale</t>
  </si>
  <si>
    <t xml:space="preserve"> Revenue for the 12 Months Ending with the</t>
  </si>
  <si>
    <t xml:space="preserve">  Current Expense Month (Form 3.0)</t>
  </si>
  <si>
    <t>CESF: Line 12 c / Line 13</t>
  </si>
  <si>
    <t xml:space="preserve">  E(m) / R(m); as a % of Revenue</t>
  </si>
  <si>
    <t>BESF</t>
  </si>
  <si>
    <t>MESF</t>
  </si>
  <si>
    <t>Authorized Recovery Amount: Line 13 x Line 16</t>
  </si>
  <si>
    <t>Environmental Surcharge Revenues Billed</t>
  </si>
  <si>
    <t xml:space="preserve">Monthly (Over)/Under = Previous Month Line 17 </t>
  </si>
  <si>
    <t xml:space="preserve">      Minus Current Month Line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</si>
</sst>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0.000%"/>
  </numFmts>
  <fonts count="5" x14ac:knownFonts="1"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 applyAlignment="1">
      <alignment horizontal="center"/>
    </xf>
    <xf numFmtId="0" fontId="2" fillId="0" borderId="9" xfId="0" applyFont="1" applyBorder="1"/>
    <xf numFmtId="5" fontId="3" fillId="0" borderId="8" xfId="0" applyNumberFormat="1" applyFont="1" applyFill="1" applyBorder="1"/>
    <xf numFmtId="0" fontId="3" fillId="0" borderId="8" xfId="0" applyFont="1" applyFill="1" applyBorder="1"/>
    <xf numFmtId="0" fontId="2" fillId="0" borderId="9" xfId="0" quotePrefix="1" applyFont="1" applyBorder="1" applyAlignment="1">
      <alignment horizontal="center"/>
    </xf>
    <xf numFmtId="164" fontId="3" fillId="0" borderId="8" xfId="0" applyNumberFormat="1" applyFont="1" applyFill="1" applyBorder="1"/>
    <xf numFmtId="0" fontId="2" fillId="0" borderId="9" xfId="0" applyFont="1" applyBorder="1" applyAlignment="1">
      <alignment horizontal="center"/>
    </xf>
    <xf numFmtId="0" fontId="1" fillId="0" borderId="8" xfId="0" applyFont="1" applyBorder="1"/>
    <xf numFmtId="10" fontId="3" fillId="0" borderId="8" xfId="0" applyNumberFormat="1" applyFont="1" applyFill="1" applyBorder="1"/>
    <xf numFmtId="6" fontId="3" fillId="0" borderId="8" xfId="0" applyNumberFormat="1" applyFont="1" applyFill="1" applyBorder="1"/>
    <xf numFmtId="0" fontId="2" fillId="0" borderId="8" xfId="0" applyFont="1" applyFill="1" applyBorder="1"/>
    <xf numFmtId="5" fontId="2" fillId="0" borderId="8" xfId="0" applyNumberFormat="1" applyFont="1" applyFill="1" applyBorder="1"/>
    <xf numFmtId="6" fontId="2" fillId="0" borderId="8" xfId="0" applyNumberFormat="1" applyFont="1" applyFill="1" applyBorder="1"/>
    <xf numFmtId="10" fontId="3" fillId="0" borderId="8" xfId="1" applyNumberFormat="1" applyFont="1" applyFill="1" applyBorder="1"/>
    <xf numFmtId="0" fontId="0" fillId="0" borderId="10" xfId="0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Fill="1" applyBorder="1"/>
    <xf numFmtId="0" fontId="0" fillId="0" borderId="8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5" fontId="3" fillId="0" borderId="9" xfId="0" applyNumberFormat="1" applyFont="1" applyFill="1" applyBorder="1"/>
    <xf numFmtId="0" fontId="3" fillId="0" borderId="9" xfId="0" applyFont="1" applyFill="1" applyBorder="1"/>
    <xf numFmtId="164" fontId="3" fillId="0" borderId="9" xfId="0" applyNumberFormat="1" applyFont="1" applyFill="1" applyBorder="1"/>
    <xf numFmtId="10" fontId="3" fillId="0" borderId="9" xfId="0" applyNumberFormat="1" applyFont="1" applyFill="1" applyBorder="1"/>
    <xf numFmtId="6" fontId="3" fillId="0" borderId="9" xfId="0" applyNumberFormat="1" applyFont="1" applyFill="1" applyBorder="1"/>
    <xf numFmtId="0" fontId="2" fillId="0" borderId="9" xfId="0" applyFont="1" applyFill="1" applyBorder="1"/>
    <xf numFmtId="5" fontId="2" fillId="0" borderId="9" xfId="0" applyNumberFormat="1" applyFont="1" applyFill="1" applyBorder="1"/>
    <xf numFmtId="6" fontId="2" fillId="0" borderId="9" xfId="0" applyNumberFormat="1" applyFont="1" applyFill="1" applyBorder="1"/>
    <xf numFmtId="10" fontId="3" fillId="0" borderId="9" xfId="1" applyNumberFormat="1" applyFont="1" applyFill="1" applyBorder="1"/>
    <xf numFmtId="0" fontId="2" fillId="0" borderId="11" xfId="0" applyFont="1" applyFill="1" applyBorder="1"/>
    <xf numFmtId="0" fontId="4" fillId="0" borderId="13" xfId="0" applyFont="1" applyBorder="1" applyAlignment="1">
      <alignment horizontal="center"/>
    </xf>
    <xf numFmtId="0" fontId="0" fillId="0" borderId="13" xfId="0" applyBorder="1"/>
    <xf numFmtId="5" fontId="3" fillId="0" borderId="13" xfId="0" applyNumberFormat="1" applyFont="1" applyFill="1" applyBorder="1"/>
    <xf numFmtId="0" fontId="3" fillId="0" borderId="13" xfId="0" applyFont="1" applyFill="1" applyBorder="1"/>
    <xf numFmtId="164" fontId="3" fillId="0" borderId="13" xfId="0" applyNumberFormat="1" applyFont="1" applyFill="1" applyBorder="1"/>
    <xf numFmtId="10" fontId="3" fillId="0" borderId="13" xfId="0" applyNumberFormat="1" applyFont="1" applyFill="1" applyBorder="1"/>
    <xf numFmtId="6" fontId="3" fillId="0" borderId="13" xfId="0" applyNumberFormat="1" applyFont="1" applyFill="1" applyBorder="1"/>
    <xf numFmtId="0" fontId="2" fillId="0" borderId="13" xfId="0" applyFont="1" applyFill="1" applyBorder="1"/>
    <xf numFmtId="5" fontId="2" fillId="0" borderId="13" xfId="0" applyNumberFormat="1" applyFont="1" applyFill="1" applyBorder="1"/>
    <xf numFmtId="6" fontId="2" fillId="0" borderId="13" xfId="0" applyNumberFormat="1" applyFont="1" applyFill="1" applyBorder="1"/>
    <xf numFmtId="10" fontId="3" fillId="0" borderId="13" xfId="1" applyNumberFormat="1" applyFont="1" applyFill="1" applyBorder="1"/>
    <xf numFmtId="0" fontId="2" fillId="0" borderId="12" xfId="0" applyFont="1" applyFill="1" applyBorder="1"/>
    <xf numFmtId="17" fontId="0" fillId="3" borderId="5" xfId="0" applyNumberFormat="1" applyFill="1" applyBorder="1" applyAlignment="1">
      <alignment horizontal="center"/>
    </xf>
    <xf numFmtId="17" fontId="0" fillId="3" borderId="4" xfId="0" applyNumberFormat="1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333FF"/>
      <color rgb="FFF9A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52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3.2" x14ac:dyDescent="0.25"/>
  <cols>
    <col min="4" max="4" width="42.33203125" bestFit="1" customWidth="1"/>
    <col min="5" max="5" width="4.44140625" customWidth="1"/>
    <col min="6" max="6" width="14.44140625" bestFit="1" customWidth="1"/>
    <col min="7" max="8" width="12.6640625" customWidth="1"/>
    <col min="9" max="14" width="12.77734375" bestFit="1" customWidth="1"/>
  </cols>
  <sheetData>
    <row r="1" spans="3:14" x14ac:dyDescent="0.25">
      <c r="C1" s="1" t="s">
        <v>0</v>
      </c>
      <c r="D1" s="2" t="s">
        <v>1</v>
      </c>
      <c r="E1" s="3"/>
      <c r="F1" s="52">
        <v>43221</v>
      </c>
      <c r="G1" s="53">
        <v>43252</v>
      </c>
      <c r="H1" s="54">
        <v>43282</v>
      </c>
      <c r="I1" s="54">
        <v>43313</v>
      </c>
      <c r="J1" s="54">
        <v>43344</v>
      </c>
      <c r="K1" s="54">
        <v>43374</v>
      </c>
      <c r="L1" s="52">
        <v>43405</v>
      </c>
      <c r="M1" s="53">
        <v>43435</v>
      </c>
      <c r="N1" s="54">
        <v>43466</v>
      </c>
    </row>
    <row r="2" spans="3:14" ht="13.8" x14ac:dyDescent="0.3">
      <c r="C2" s="4">
        <v>1</v>
      </c>
      <c r="D2" s="5" t="s">
        <v>2</v>
      </c>
      <c r="E2" s="6"/>
      <c r="F2" s="28"/>
      <c r="G2" s="40"/>
      <c r="H2" s="27"/>
      <c r="I2" s="27"/>
      <c r="J2" s="27"/>
      <c r="K2" s="27"/>
      <c r="L2" s="28"/>
      <c r="M2" s="40"/>
      <c r="N2" s="27"/>
    </row>
    <row r="3" spans="3:14" x14ac:dyDescent="0.25">
      <c r="C3" s="8"/>
      <c r="D3" s="7"/>
      <c r="E3" s="9"/>
      <c r="F3" s="29"/>
      <c r="G3" s="41"/>
      <c r="H3" s="26"/>
      <c r="I3" s="26"/>
      <c r="J3" s="26"/>
      <c r="K3" s="26"/>
      <c r="L3" s="29"/>
      <c r="M3" s="41"/>
      <c r="N3" s="26"/>
    </row>
    <row r="4" spans="3:14" x14ac:dyDescent="0.25">
      <c r="C4" s="8">
        <v>2</v>
      </c>
      <c r="D4" s="7" t="s">
        <v>3</v>
      </c>
      <c r="E4" s="9"/>
      <c r="F4" s="30">
        <v>662755414</v>
      </c>
      <c r="G4" s="42">
        <v>659996925</v>
      </c>
      <c r="H4" s="10">
        <v>657111913</v>
      </c>
      <c r="I4" s="10">
        <v>654188116</v>
      </c>
      <c r="J4" s="10">
        <v>651448193</v>
      </c>
      <c r="K4" s="10">
        <v>648363482</v>
      </c>
      <c r="L4" s="30">
        <v>645838292</v>
      </c>
      <c r="M4" s="42">
        <v>643156534</v>
      </c>
      <c r="N4" s="10">
        <v>640227799</v>
      </c>
    </row>
    <row r="5" spans="3:14" x14ac:dyDescent="0.25">
      <c r="C5" s="8"/>
      <c r="D5" s="7"/>
      <c r="E5" s="9"/>
      <c r="F5" s="30"/>
      <c r="G5" s="42"/>
      <c r="H5" s="10"/>
      <c r="I5" s="10"/>
      <c r="J5" s="10"/>
      <c r="K5" s="10"/>
      <c r="L5" s="30"/>
      <c r="M5" s="42"/>
      <c r="N5" s="10"/>
    </row>
    <row r="6" spans="3:14" x14ac:dyDescent="0.25">
      <c r="C6" s="8">
        <v>3</v>
      </c>
      <c r="D6" s="7" t="s">
        <v>4</v>
      </c>
      <c r="E6" s="9"/>
      <c r="F6" s="30">
        <f t="shared" ref="F6:H6" si="0">F4/12</f>
        <v>55229617.833333336</v>
      </c>
      <c r="G6" s="42">
        <f t="shared" si="0"/>
        <v>54999743.75</v>
      </c>
      <c r="H6" s="10">
        <f t="shared" si="0"/>
        <v>54759326.083333336</v>
      </c>
      <c r="I6" s="10">
        <f t="shared" ref="I6:N6" si="1">I4/12</f>
        <v>54515676.333333336</v>
      </c>
      <c r="J6" s="10">
        <f t="shared" ref="J6:N6" si="2">J4/12</f>
        <v>54287349.416666664</v>
      </c>
      <c r="K6" s="10">
        <f t="shared" si="2"/>
        <v>54030290.166666664</v>
      </c>
      <c r="L6" s="30">
        <f t="shared" si="2"/>
        <v>53819857.666666664</v>
      </c>
      <c r="M6" s="42">
        <f t="shared" si="2"/>
        <v>53596377.833333336</v>
      </c>
      <c r="N6" s="10">
        <f t="shared" si="2"/>
        <v>53352316.583333336</v>
      </c>
    </row>
    <row r="7" spans="3:14" x14ac:dyDescent="0.25">
      <c r="C7" s="8"/>
      <c r="D7" s="7"/>
      <c r="E7" s="9"/>
      <c r="F7" s="31"/>
      <c r="G7" s="43"/>
      <c r="H7" s="11"/>
      <c r="I7" s="11"/>
      <c r="J7" s="11"/>
      <c r="K7" s="11"/>
      <c r="L7" s="31"/>
      <c r="M7" s="43"/>
      <c r="N7" s="11"/>
    </row>
    <row r="8" spans="3:14" x14ac:dyDescent="0.25">
      <c r="C8" s="8">
        <v>4</v>
      </c>
      <c r="D8" s="7" t="s">
        <v>5</v>
      </c>
      <c r="E8" s="12" t="s">
        <v>6</v>
      </c>
      <c r="F8" s="32">
        <v>6.0749999999999998E-2</v>
      </c>
      <c r="G8" s="44">
        <v>6.0749999999999998E-2</v>
      </c>
      <c r="H8" s="13">
        <v>6.0229999999999999E-2</v>
      </c>
      <c r="I8" s="13">
        <v>6.0229999999999999E-2</v>
      </c>
      <c r="J8" s="13">
        <v>6.0229999999999999E-2</v>
      </c>
      <c r="K8" s="13">
        <v>6.0229999999999999E-2</v>
      </c>
      <c r="L8" s="32">
        <v>6.0229999999999999E-2</v>
      </c>
      <c r="M8" s="44">
        <v>6.0229999999999999E-2</v>
      </c>
      <c r="N8" s="13">
        <v>6.0319999999999999E-2</v>
      </c>
    </row>
    <row r="9" spans="3:14" x14ac:dyDescent="0.25">
      <c r="C9" s="8"/>
      <c r="D9" s="7"/>
      <c r="E9" s="14"/>
      <c r="F9" s="31"/>
      <c r="G9" s="43"/>
      <c r="H9" s="11"/>
      <c r="I9" s="11"/>
      <c r="J9" s="11"/>
      <c r="K9" s="11"/>
      <c r="L9" s="31"/>
      <c r="M9" s="43"/>
      <c r="N9" s="11"/>
    </row>
    <row r="10" spans="3:14" x14ac:dyDescent="0.25">
      <c r="C10" s="8">
        <v>5</v>
      </c>
      <c r="D10" s="7" t="s">
        <v>7</v>
      </c>
      <c r="E10" s="14" t="s">
        <v>8</v>
      </c>
      <c r="F10" s="30">
        <f t="shared" ref="F10:H10" si="3">F8*F6</f>
        <v>3355199.2833750001</v>
      </c>
      <c r="G10" s="42">
        <f t="shared" si="3"/>
        <v>3341234.4328124998</v>
      </c>
      <c r="H10" s="10">
        <f t="shared" si="3"/>
        <v>3298154.2099991669</v>
      </c>
      <c r="I10" s="10">
        <f t="shared" ref="I10:N10" si="4">I8*I6</f>
        <v>3283479.1855566669</v>
      </c>
      <c r="J10" s="10">
        <f t="shared" ref="J10:N10" si="5">J8*J6</f>
        <v>3269727.055365833</v>
      </c>
      <c r="K10" s="10">
        <f t="shared" si="5"/>
        <v>3254244.3767383331</v>
      </c>
      <c r="L10" s="30">
        <f t="shared" si="5"/>
        <v>3241570.0272633331</v>
      </c>
      <c r="M10" s="42">
        <f t="shared" si="5"/>
        <v>3228109.8369016666</v>
      </c>
      <c r="N10" s="10">
        <f t="shared" si="5"/>
        <v>3218211.7363066669</v>
      </c>
    </row>
    <row r="11" spans="3:14" x14ac:dyDescent="0.25">
      <c r="C11" s="8"/>
      <c r="D11" s="7"/>
      <c r="E11" s="14"/>
      <c r="F11" s="30"/>
      <c r="G11" s="42"/>
      <c r="H11" s="10"/>
      <c r="I11" s="10"/>
      <c r="J11" s="10"/>
      <c r="K11" s="10"/>
      <c r="L11" s="30"/>
      <c r="M11" s="42"/>
      <c r="N11" s="10"/>
    </row>
    <row r="12" spans="3:14" x14ac:dyDescent="0.25">
      <c r="C12" s="8">
        <v>6</v>
      </c>
      <c r="D12" s="7" t="s">
        <v>9</v>
      </c>
      <c r="E12" s="14" t="s">
        <v>8</v>
      </c>
      <c r="F12" s="30">
        <v>5567593</v>
      </c>
      <c r="G12" s="42">
        <v>5747271</v>
      </c>
      <c r="H12" s="10">
        <v>5611980</v>
      </c>
      <c r="I12" s="10">
        <v>5702175</v>
      </c>
      <c r="J12" s="10">
        <v>5762301</v>
      </c>
      <c r="K12" s="10">
        <v>5697308</v>
      </c>
      <c r="L12" s="30">
        <v>5791808</v>
      </c>
      <c r="M12" s="42">
        <v>5839724</v>
      </c>
      <c r="N12" s="10">
        <v>5784325</v>
      </c>
    </row>
    <row r="13" spans="3:14" x14ac:dyDescent="0.25">
      <c r="C13" s="8"/>
      <c r="D13" s="7"/>
      <c r="E13" s="14"/>
      <c r="F13" s="30"/>
      <c r="G13" s="42"/>
      <c r="H13" s="10"/>
      <c r="I13" s="10"/>
      <c r="J13" s="10"/>
      <c r="K13" s="10"/>
      <c r="L13" s="30"/>
      <c r="M13" s="42"/>
      <c r="N13" s="10"/>
    </row>
    <row r="14" spans="3:14" x14ac:dyDescent="0.25">
      <c r="C14" s="8">
        <v>7</v>
      </c>
      <c r="D14" s="7" t="s">
        <v>10</v>
      </c>
      <c r="E14" s="14" t="s">
        <v>11</v>
      </c>
      <c r="F14" s="30">
        <v>0</v>
      </c>
      <c r="G14" s="42">
        <v>0</v>
      </c>
      <c r="H14" s="10">
        <v>0</v>
      </c>
      <c r="I14" s="10">
        <v>0</v>
      </c>
      <c r="J14" s="10">
        <v>0</v>
      </c>
      <c r="K14" s="10">
        <v>0</v>
      </c>
      <c r="L14" s="30">
        <v>0</v>
      </c>
      <c r="M14" s="42">
        <v>0</v>
      </c>
      <c r="N14" s="10">
        <v>0</v>
      </c>
    </row>
    <row r="15" spans="3:14" x14ac:dyDescent="0.25">
      <c r="C15" s="8"/>
      <c r="D15" s="7"/>
      <c r="E15" s="9"/>
      <c r="F15" s="30"/>
      <c r="G15" s="42"/>
      <c r="H15" s="10"/>
      <c r="I15" s="10"/>
      <c r="J15" s="10"/>
      <c r="K15" s="10"/>
      <c r="L15" s="30"/>
      <c r="M15" s="42"/>
      <c r="N15" s="10"/>
    </row>
    <row r="16" spans="3:14" x14ac:dyDescent="0.25">
      <c r="C16" s="8">
        <v>8</v>
      </c>
      <c r="D16" s="7" t="s">
        <v>12</v>
      </c>
      <c r="E16" s="9"/>
      <c r="F16" s="30">
        <f t="shared" ref="F16:H16" si="6">F10+F12</f>
        <v>8922792.2833750006</v>
      </c>
      <c r="G16" s="42">
        <f>G10+G12+1</f>
        <v>9088506.4328125007</v>
      </c>
      <c r="H16" s="10">
        <f t="shared" ref="H16" si="7">H10+H12</f>
        <v>8910134.2099991664</v>
      </c>
      <c r="I16" s="10">
        <f>I10+I12</f>
        <v>8985654.1855566669</v>
      </c>
      <c r="J16" s="10">
        <f t="shared" ref="J16:N16" si="8">J10+J12</f>
        <v>9032028.0553658325</v>
      </c>
      <c r="K16" s="10">
        <f>K10+K12+1</f>
        <v>8951553.3767383322</v>
      </c>
      <c r="L16" s="30">
        <f t="shared" si="8"/>
        <v>9033378.0272633322</v>
      </c>
      <c r="M16" s="42">
        <f t="shared" si="8"/>
        <v>9067833.8369016666</v>
      </c>
      <c r="N16" s="10">
        <f t="shared" si="8"/>
        <v>9002536.7363066673</v>
      </c>
    </row>
    <row r="17" spans="3:14" x14ac:dyDescent="0.25">
      <c r="C17" s="8"/>
      <c r="D17" s="7"/>
      <c r="E17" s="9"/>
      <c r="F17" s="31"/>
      <c r="G17" s="43"/>
      <c r="H17" s="11"/>
      <c r="I17" s="11"/>
      <c r="J17" s="11"/>
      <c r="K17" s="11"/>
      <c r="L17" s="31"/>
      <c r="M17" s="43"/>
      <c r="N17" s="11"/>
    </row>
    <row r="18" spans="3:14" x14ac:dyDescent="0.25">
      <c r="C18" s="8" t="s">
        <v>13</v>
      </c>
      <c r="D18" s="15" t="s">
        <v>14</v>
      </c>
      <c r="E18" s="9"/>
      <c r="F18" s="31"/>
      <c r="G18" s="43"/>
      <c r="H18" s="11"/>
      <c r="I18" s="11"/>
      <c r="J18" s="11"/>
      <c r="K18" s="11"/>
      <c r="L18" s="31"/>
      <c r="M18" s="43"/>
      <c r="N18" s="11"/>
    </row>
    <row r="19" spans="3:14" x14ac:dyDescent="0.25">
      <c r="C19" s="8"/>
      <c r="D19" s="7"/>
      <c r="E19" s="9"/>
      <c r="F19" s="31"/>
      <c r="G19" s="43"/>
      <c r="H19" s="11"/>
      <c r="I19" s="11"/>
      <c r="J19" s="11"/>
      <c r="K19" s="11"/>
      <c r="L19" s="31"/>
      <c r="M19" s="43"/>
      <c r="N19" s="11"/>
    </row>
    <row r="20" spans="3:14" x14ac:dyDescent="0.25">
      <c r="C20" s="8">
        <v>9</v>
      </c>
      <c r="D20" s="7" t="s">
        <v>15</v>
      </c>
      <c r="E20" s="9"/>
      <c r="F20" s="33">
        <v>0.996</v>
      </c>
      <c r="G20" s="45">
        <v>0.99570000000000003</v>
      </c>
      <c r="H20" s="16">
        <v>0.99539999999999995</v>
      </c>
      <c r="I20" s="16">
        <v>0.99470000000000003</v>
      </c>
      <c r="J20" s="16">
        <v>0.995</v>
      </c>
      <c r="K20" s="16">
        <v>0.99450000000000005</v>
      </c>
      <c r="L20" s="33">
        <v>0.99460000000000004</v>
      </c>
      <c r="M20" s="45">
        <v>0.99450000000000005</v>
      </c>
      <c r="N20" s="16">
        <v>0.99360000000000004</v>
      </c>
    </row>
    <row r="21" spans="3:14" x14ac:dyDescent="0.25">
      <c r="C21" s="8"/>
      <c r="D21" s="7" t="s">
        <v>16</v>
      </c>
      <c r="E21" s="9"/>
      <c r="F21" s="31"/>
      <c r="G21" s="43"/>
      <c r="H21" s="11"/>
      <c r="I21" s="11"/>
      <c r="J21" s="11"/>
      <c r="K21" s="11"/>
      <c r="L21" s="31"/>
      <c r="M21" s="43"/>
      <c r="N21" s="11"/>
    </row>
    <row r="22" spans="3:14" x14ac:dyDescent="0.25">
      <c r="C22" s="8"/>
      <c r="D22" s="7"/>
      <c r="E22" s="9"/>
      <c r="F22" s="31"/>
      <c r="G22" s="43"/>
      <c r="H22" s="11"/>
      <c r="I22" s="11"/>
      <c r="J22" s="11"/>
      <c r="K22" s="11"/>
      <c r="L22" s="31"/>
      <c r="M22" s="43"/>
      <c r="N22" s="11"/>
    </row>
    <row r="23" spans="3:14" x14ac:dyDescent="0.25">
      <c r="C23" s="8">
        <v>10</v>
      </c>
      <c r="D23" s="7" t="s">
        <v>17</v>
      </c>
      <c r="E23" s="9"/>
      <c r="F23" s="30">
        <f>F20*F16</f>
        <v>8887101.1142415013</v>
      </c>
      <c r="G23" s="42">
        <f>G20*G16-1</f>
        <v>9049424.8551514074</v>
      </c>
      <c r="H23" s="10">
        <f t="shared" ref="H23" si="9">H20*H16</f>
        <v>8869147.5926331691</v>
      </c>
      <c r="I23" s="10">
        <f>I20*I16+1</f>
        <v>8938031.2183732167</v>
      </c>
      <c r="J23" s="10">
        <f t="shared" ref="J23:N23" si="10">J20*J16</f>
        <v>8986867.9150890037</v>
      </c>
      <c r="K23" s="10">
        <f>K20*K16-1</f>
        <v>8902318.8331662714</v>
      </c>
      <c r="L23" s="30">
        <f t="shared" si="10"/>
        <v>8984597.7859161105</v>
      </c>
      <c r="M23" s="42">
        <f t="shared" si="10"/>
        <v>9017960.7507987078</v>
      </c>
      <c r="N23" s="10">
        <f>N20*N16-1</f>
        <v>8944919.5011943057</v>
      </c>
    </row>
    <row r="24" spans="3:14" x14ac:dyDescent="0.25">
      <c r="C24" s="8"/>
      <c r="D24" s="7" t="s">
        <v>18</v>
      </c>
      <c r="E24" s="9"/>
      <c r="F24" s="31"/>
      <c r="G24" s="43"/>
      <c r="H24" s="11"/>
      <c r="I24" s="11"/>
      <c r="J24" s="11"/>
      <c r="K24" s="11"/>
      <c r="L24" s="31"/>
      <c r="M24" s="43"/>
      <c r="N24" s="11"/>
    </row>
    <row r="25" spans="3:14" x14ac:dyDescent="0.25">
      <c r="C25" s="8"/>
      <c r="D25" s="7"/>
      <c r="E25" s="9"/>
      <c r="F25" s="31"/>
      <c r="G25" s="43"/>
      <c r="H25" s="11"/>
      <c r="I25" s="11"/>
      <c r="J25" s="11"/>
      <c r="K25" s="11"/>
      <c r="L25" s="31"/>
      <c r="M25" s="43"/>
      <c r="N25" s="11"/>
    </row>
    <row r="26" spans="3:14" x14ac:dyDescent="0.25">
      <c r="C26" s="8">
        <v>11</v>
      </c>
      <c r="D26" s="7" t="s">
        <v>19</v>
      </c>
      <c r="E26" s="9"/>
      <c r="F26" s="34">
        <v>0</v>
      </c>
      <c r="G26" s="46">
        <v>0</v>
      </c>
      <c r="H26" s="17">
        <v>0</v>
      </c>
      <c r="I26" s="17">
        <v>0</v>
      </c>
      <c r="J26" s="17">
        <v>0</v>
      </c>
      <c r="K26" s="17">
        <v>0</v>
      </c>
      <c r="L26" s="34">
        <v>0</v>
      </c>
      <c r="M26" s="46">
        <v>0</v>
      </c>
      <c r="N26" s="17">
        <v>0</v>
      </c>
    </row>
    <row r="27" spans="3:14" x14ac:dyDescent="0.25">
      <c r="C27" s="8"/>
      <c r="D27" s="18" t="s">
        <v>20</v>
      </c>
      <c r="E27" s="9"/>
      <c r="F27" s="31"/>
      <c r="G27" s="43"/>
      <c r="H27" s="11"/>
      <c r="I27" s="11"/>
      <c r="J27" s="11"/>
      <c r="K27" s="11"/>
      <c r="L27" s="31"/>
      <c r="M27" s="43"/>
      <c r="N27" s="11"/>
    </row>
    <row r="28" spans="3:14" x14ac:dyDescent="0.25">
      <c r="C28" s="8"/>
      <c r="D28" s="18"/>
      <c r="E28" s="9"/>
      <c r="F28" s="35"/>
      <c r="G28" s="47"/>
      <c r="H28" s="18"/>
      <c r="I28" s="18"/>
      <c r="J28" s="18"/>
      <c r="K28" s="18"/>
      <c r="L28" s="35"/>
      <c r="M28" s="47"/>
      <c r="N28" s="18"/>
    </row>
    <row r="29" spans="3:14" x14ac:dyDescent="0.25">
      <c r="C29" s="8" t="s">
        <v>21</v>
      </c>
      <c r="D29" s="7" t="s">
        <v>22</v>
      </c>
      <c r="E29" s="9"/>
      <c r="F29" s="36">
        <f t="shared" ref="F29:H29" si="11">F23+F26</f>
        <v>8887101.1142415013</v>
      </c>
      <c r="G29" s="48">
        <f t="shared" si="11"/>
        <v>9049424.8551514074</v>
      </c>
      <c r="H29" s="19">
        <f t="shared" si="11"/>
        <v>8869147.5926331691</v>
      </c>
      <c r="I29" s="19">
        <f t="shared" ref="I29:N29" si="12">I23+I26</f>
        <v>8938031.2183732167</v>
      </c>
      <c r="J29" s="19">
        <f t="shared" ref="J29:N29" si="13">J23+J26</f>
        <v>8986867.9150890037</v>
      </c>
      <c r="K29" s="19">
        <f t="shared" si="13"/>
        <v>8902318.8331662714</v>
      </c>
      <c r="L29" s="36">
        <f t="shared" si="13"/>
        <v>8984597.7859161105</v>
      </c>
      <c r="M29" s="48">
        <f t="shared" si="13"/>
        <v>9017960.7507987078</v>
      </c>
      <c r="N29" s="19">
        <f t="shared" si="13"/>
        <v>8944919.5011943057</v>
      </c>
    </row>
    <row r="30" spans="3:14" x14ac:dyDescent="0.25">
      <c r="C30" s="8"/>
      <c r="D30" s="7"/>
      <c r="E30" s="9"/>
      <c r="F30" s="35"/>
      <c r="G30" s="47"/>
      <c r="H30" s="18"/>
      <c r="I30" s="18"/>
      <c r="J30" s="18"/>
      <c r="K30" s="18"/>
      <c r="L30" s="35"/>
      <c r="M30" s="47"/>
      <c r="N30" s="18"/>
    </row>
    <row r="31" spans="3:14" x14ac:dyDescent="0.25">
      <c r="C31" s="8" t="s">
        <v>23</v>
      </c>
      <c r="D31" s="7" t="s">
        <v>24</v>
      </c>
      <c r="E31" s="9"/>
      <c r="F31" s="37">
        <v>787088.7506304197</v>
      </c>
      <c r="G31" s="49">
        <f t="shared" ref="G31" si="14">F51</f>
        <v>548687.09182862565</v>
      </c>
      <c r="H31" s="20">
        <f t="shared" ref="H31" si="15">G51</f>
        <v>-179830.13512807898</v>
      </c>
      <c r="I31" s="20">
        <f t="shared" ref="I31" si="16">H51</f>
        <v>356458.94698003307</v>
      </c>
      <c r="J31" s="20">
        <f t="shared" ref="J31" si="17">I51</f>
        <v>532597.45750509016</v>
      </c>
      <c r="K31" s="20">
        <f t="shared" ref="K31" si="18">J51</f>
        <v>1095483.1653532498</v>
      </c>
      <c r="L31" s="37">
        <f t="shared" ref="L31" si="19">K51</f>
        <v>1500588.3725940939</v>
      </c>
      <c r="M31" s="49">
        <f t="shared" ref="M31" si="20">L51</f>
        <v>110437.99851952121</v>
      </c>
      <c r="N31" s="20">
        <f t="shared" ref="N31" si="21">M51</f>
        <v>-1521956.8414897956</v>
      </c>
    </row>
    <row r="32" spans="3:14" x14ac:dyDescent="0.25">
      <c r="C32" s="8"/>
      <c r="D32" s="7"/>
      <c r="E32" s="9"/>
      <c r="F32" s="35"/>
      <c r="G32" s="47"/>
      <c r="H32" s="18"/>
      <c r="I32" s="18"/>
      <c r="J32" s="18"/>
      <c r="K32" s="18"/>
      <c r="L32" s="35"/>
      <c r="M32" s="47"/>
      <c r="N32" s="18"/>
    </row>
    <row r="33" spans="3:14" x14ac:dyDescent="0.25">
      <c r="C33" s="8" t="s">
        <v>25</v>
      </c>
      <c r="D33" s="7" t="s">
        <v>26</v>
      </c>
      <c r="E33" s="9"/>
      <c r="F33" s="37">
        <f t="shared" ref="F33:H33" si="22">F29+F31</f>
        <v>9674189.864871921</v>
      </c>
      <c r="G33" s="49">
        <f t="shared" si="22"/>
        <v>9598111.9469800331</v>
      </c>
      <c r="H33" s="20">
        <f>H29+H31+1</f>
        <v>8689318.4575050902</v>
      </c>
      <c r="I33" s="20">
        <f t="shared" ref="I33:M33" si="23">I29+I31</f>
        <v>9294490.1653532498</v>
      </c>
      <c r="J33" s="20">
        <f t="shared" ref="J33:N33" si="24">J29+J31</f>
        <v>9519465.3725940939</v>
      </c>
      <c r="K33" s="20">
        <f t="shared" si="24"/>
        <v>9997801.9985195212</v>
      </c>
      <c r="L33" s="37">
        <f t="shared" si="24"/>
        <v>10485186.158510204</v>
      </c>
      <c r="M33" s="49">
        <f t="shared" si="24"/>
        <v>9128398.749318229</v>
      </c>
      <c r="N33" s="20">
        <f t="shared" si="24"/>
        <v>7422962.6597045101</v>
      </c>
    </row>
    <row r="34" spans="3:14" x14ac:dyDescent="0.25">
      <c r="C34" s="8"/>
      <c r="D34" s="7"/>
      <c r="E34" s="9"/>
      <c r="F34" s="35"/>
      <c r="G34" s="47"/>
      <c r="H34" s="18"/>
      <c r="I34" s="18"/>
      <c r="J34" s="18"/>
      <c r="K34" s="18"/>
      <c r="L34" s="35"/>
      <c r="M34" s="47"/>
      <c r="N34" s="18"/>
    </row>
    <row r="35" spans="3:14" x14ac:dyDescent="0.25">
      <c r="C35" s="8"/>
      <c r="D35" s="7"/>
      <c r="E35" s="9"/>
      <c r="F35" s="35"/>
      <c r="G35" s="47"/>
      <c r="H35" s="18"/>
      <c r="I35" s="18"/>
      <c r="J35" s="18"/>
      <c r="K35" s="18"/>
      <c r="L35" s="35"/>
      <c r="M35" s="47"/>
      <c r="N35" s="18"/>
    </row>
    <row r="36" spans="3:14" x14ac:dyDescent="0.25">
      <c r="C36" s="8">
        <v>13</v>
      </c>
      <c r="D36" s="7" t="s">
        <v>27</v>
      </c>
      <c r="E36" s="9"/>
      <c r="F36" s="34">
        <v>61066603</v>
      </c>
      <c r="G36" s="46">
        <v>61573324</v>
      </c>
      <c r="H36" s="17">
        <v>61303334</v>
      </c>
      <c r="I36" s="17">
        <v>61179675</v>
      </c>
      <c r="J36" s="17">
        <v>61734433</v>
      </c>
      <c r="K36" s="17">
        <v>61860141</v>
      </c>
      <c r="L36" s="34">
        <v>62317793</v>
      </c>
      <c r="M36" s="46">
        <v>62174882</v>
      </c>
      <c r="N36" s="17">
        <v>61059440</v>
      </c>
    </row>
    <row r="37" spans="3:14" x14ac:dyDescent="0.25">
      <c r="C37" s="8"/>
      <c r="D37" s="7" t="s">
        <v>28</v>
      </c>
      <c r="E37" s="9"/>
      <c r="F37" s="31"/>
      <c r="G37" s="43"/>
      <c r="H37" s="11"/>
      <c r="I37" s="11"/>
      <c r="J37" s="11"/>
      <c r="K37" s="11"/>
      <c r="L37" s="31"/>
      <c r="M37" s="43"/>
      <c r="N37" s="11"/>
    </row>
    <row r="38" spans="3:14" x14ac:dyDescent="0.25">
      <c r="C38" s="8"/>
      <c r="D38" s="7" t="s">
        <v>29</v>
      </c>
      <c r="E38" s="9"/>
      <c r="F38" s="31"/>
      <c r="G38" s="43"/>
      <c r="H38" s="11"/>
      <c r="I38" s="11"/>
      <c r="J38" s="11"/>
      <c r="K38" s="11"/>
      <c r="L38" s="31"/>
      <c r="M38" s="43"/>
      <c r="N38" s="11"/>
    </row>
    <row r="39" spans="3:14" x14ac:dyDescent="0.25">
      <c r="C39" s="8"/>
      <c r="D39" s="7"/>
      <c r="E39" s="9"/>
      <c r="F39" s="31"/>
      <c r="G39" s="43"/>
      <c r="H39" s="11"/>
      <c r="I39" s="11"/>
      <c r="J39" s="11"/>
      <c r="K39" s="11"/>
      <c r="L39" s="31"/>
      <c r="M39" s="43"/>
      <c r="N39" s="11"/>
    </row>
    <row r="40" spans="3:14" x14ac:dyDescent="0.25">
      <c r="C40" s="8">
        <v>14</v>
      </c>
      <c r="D40" s="7" t="s">
        <v>30</v>
      </c>
      <c r="E40" s="9"/>
      <c r="F40" s="38">
        <f t="shared" ref="F40:H40" si="25">F33/F36</f>
        <v>0.15842030487387551</v>
      </c>
      <c r="G40" s="50">
        <f t="shared" si="25"/>
        <v>0.15588101020792761</v>
      </c>
      <c r="H40" s="21">
        <f t="shared" si="25"/>
        <v>0.14174299977722402</v>
      </c>
      <c r="I40" s="21">
        <f t="shared" ref="I40:N40" si="26">I33/I36</f>
        <v>0.15192120856073932</v>
      </c>
      <c r="J40" s="21">
        <f t="shared" ref="J40:N40" si="27">J33/J36</f>
        <v>0.1542002559996638</v>
      </c>
      <c r="K40" s="21">
        <f t="shared" si="27"/>
        <v>0.1616194505363239</v>
      </c>
      <c r="L40" s="38">
        <f t="shared" si="27"/>
        <v>0.16825348995446943</v>
      </c>
      <c r="M40" s="50">
        <f t="shared" si="27"/>
        <v>0.14681811136076187</v>
      </c>
      <c r="N40" s="21">
        <f t="shared" si="27"/>
        <v>0.12156945199144489</v>
      </c>
    </row>
    <row r="41" spans="3:14" x14ac:dyDescent="0.25">
      <c r="C41" s="8"/>
      <c r="D41" s="7" t="s">
        <v>31</v>
      </c>
      <c r="E41" s="9"/>
      <c r="F41" s="31"/>
      <c r="G41" s="43"/>
      <c r="H41" s="11"/>
      <c r="I41" s="11"/>
      <c r="J41" s="11"/>
      <c r="K41" s="11"/>
      <c r="L41" s="31"/>
      <c r="M41" s="43"/>
      <c r="N41" s="11"/>
    </row>
    <row r="42" spans="3:14" x14ac:dyDescent="0.25">
      <c r="C42" s="8"/>
      <c r="D42" s="7"/>
      <c r="E42" s="9"/>
      <c r="F42" s="31"/>
      <c r="G42" s="43"/>
      <c r="H42" s="11"/>
      <c r="I42" s="11"/>
      <c r="J42" s="11"/>
      <c r="K42" s="11"/>
      <c r="L42" s="31"/>
      <c r="M42" s="43"/>
      <c r="N42" s="11"/>
    </row>
    <row r="43" spans="3:14" x14ac:dyDescent="0.25">
      <c r="C43" s="8">
        <v>15</v>
      </c>
      <c r="D43" s="7" t="s">
        <v>32</v>
      </c>
      <c r="E43" s="9"/>
      <c r="F43" s="33">
        <v>0</v>
      </c>
      <c r="G43" s="45">
        <v>0</v>
      </c>
      <c r="H43" s="16">
        <v>0</v>
      </c>
      <c r="I43" s="16">
        <v>0</v>
      </c>
      <c r="J43" s="16">
        <v>0</v>
      </c>
      <c r="K43" s="16">
        <v>0</v>
      </c>
      <c r="L43" s="33">
        <v>0</v>
      </c>
      <c r="M43" s="45">
        <v>0</v>
      </c>
      <c r="N43" s="16">
        <v>0</v>
      </c>
    </row>
    <row r="44" spans="3:14" x14ac:dyDescent="0.25">
      <c r="C44" s="8"/>
      <c r="D44" s="7"/>
      <c r="E44" s="9"/>
      <c r="F44" s="31"/>
      <c r="G44" s="43"/>
      <c r="H44" s="11"/>
      <c r="I44" s="11"/>
      <c r="J44" s="11"/>
      <c r="K44" s="11"/>
      <c r="L44" s="31"/>
      <c r="M44" s="43"/>
      <c r="N44" s="11"/>
    </row>
    <row r="45" spans="3:14" x14ac:dyDescent="0.25">
      <c r="C45" s="8">
        <v>16</v>
      </c>
      <c r="D45" s="7" t="s">
        <v>33</v>
      </c>
      <c r="E45" s="9"/>
      <c r="F45" s="33">
        <f t="shared" ref="F45:H45" si="28">F40-F43</f>
        <v>0.15842030487387551</v>
      </c>
      <c r="G45" s="45">
        <f t="shared" si="28"/>
        <v>0.15588101020792761</v>
      </c>
      <c r="H45" s="16">
        <f t="shared" si="28"/>
        <v>0.14174299977722402</v>
      </c>
      <c r="I45" s="16">
        <f t="shared" ref="I45:N45" si="29">I40-I43</f>
        <v>0.15192120856073932</v>
      </c>
      <c r="J45" s="16">
        <f t="shared" ref="J45:N45" si="30">J40-J43</f>
        <v>0.1542002559996638</v>
      </c>
      <c r="K45" s="16">
        <f t="shared" si="30"/>
        <v>0.1616194505363239</v>
      </c>
      <c r="L45" s="33">
        <f t="shared" si="30"/>
        <v>0.16825348995446943</v>
      </c>
      <c r="M45" s="45">
        <f t="shared" si="30"/>
        <v>0.14681811136076187</v>
      </c>
      <c r="N45" s="16">
        <f t="shared" si="30"/>
        <v>0.12156945199144489</v>
      </c>
    </row>
    <row r="46" spans="3:14" x14ac:dyDescent="0.25">
      <c r="C46" s="8"/>
      <c r="D46" s="7"/>
      <c r="E46" s="9"/>
      <c r="F46" s="31"/>
      <c r="G46" s="43"/>
      <c r="H46" s="11"/>
      <c r="I46" s="11"/>
      <c r="J46" s="11"/>
      <c r="K46" s="11"/>
      <c r="L46" s="31"/>
      <c r="M46" s="43"/>
      <c r="N46" s="11"/>
    </row>
    <row r="47" spans="3:14" x14ac:dyDescent="0.25">
      <c r="C47" s="8">
        <v>17</v>
      </c>
      <c r="D47" s="7" t="s">
        <v>34</v>
      </c>
      <c r="E47" s="9"/>
      <c r="F47" s="30">
        <f t="shared" ref="F47:H47" si="31">F45*F36</f>
        <v>9674189.864871921</v>
      </c>
      <c r="G47" s="42">
        <f t="shared" si="31"/>
        <v>9598111.9469800331</v>
      </c>
      <c r="H47" s="10">
        <f t="shared" si="31"/>
        <v>8689318.4575050902</v>
      </c>
      <c r="I47" s="10">
        <f t="shared" ref="I47:N47" si="32">I45*I36</f>
        <v>9294490.1653532498</v>
      </c>
      <c r="J47" s="10">
        <f t="shared" ref="J47:N47" si="33">J45*J36</f>
        <v>9519465.3725940939</v>
      </c>
      <c r="K47" s="10">
        <f t="shared" si="33"/>
        <v>9997801.9985195212</v>
      </c>
      <c r="L47" s="30">
        <f t="shared" si="33"/>
        <v>10485186.158510204</v>
      </c>
      <c r="M47" s="42">
        <f t="shared" si="33"/>
        <v>9128398.749318229</v>
      </c>
      <c r="N47" s="10">
        <f t="shared" si="33"/>
        <v>7422962.6597045101</v>
      </c>
    </row>
    <row r="48" spans="3:14" x14ac:dyDescent="0.25">
      <c r="C48" s="8"/>
      <c r="D48" s="7"/>
      <c r="E48" s="9"/>
      <c r="F48" s="31"/>
      <c r="G48" s="43"/>
      <c r="H48" s="11"/>
      <c r="I48" s="11"/>
      <c r="J48" s="11"/>
      <c r="K48" s="11"/>
      <c r="L48" s="31"/>
      <c r="M48" s="43"/>
      <c r="N48" s="11"/>
    </row>
    <row r="49" spans="3:14" x14ac:dyDescent="0.25">
      <c r="C49" s="8">
        <v>18</v>
      </c>
      <c r="D49" s="7" t="s">
        <v>35</v>
      </c>
      <c r="E49" s="9"/>
      <c r="F49" s="30">
        <v>8226765</v>
      </c>
      <c r="G49" s="42">
        <v>9854020</v>
      </c>
      <c r="H49" s="10">
        <v>9241653</v>
      </c>
      <c r="I49" s="10">
        <v>8156721</v>
      </c>
      <c r="J49" s="10">
        <v>8199007</v>
      </c>
      <c r="K49" s="10">
        <v>8018877</v>
      </c>
      <c r="L49" s="30">
        <v>9887364</v>
      </c>
      <c r="M49" s="42">
        <v>12007143</v>
      </c>
      <c r="N49" s="10">
        <v>10794261</v>
      </c>
    </row>
    <row r="50" spans="3:14" x14ac:dyDescent="0.25">
      <c r="C50" s="8"/>
      <c r="D50" s="7"/>
      <c r="E50" s="9"/>
      <c r="F50" s="35"/>
      <c r="G50" s="47"/>
      <c r="H50" s="18"/>
      <c r="I50" s="18"/>
      <c r="J50" s="18"/>
      <c r="K50" s="18"/>
      <c r="L50" s="35"/>
      <c r="M50" s="47"/>
      <c r="N50" s="18"/>
    </row>
    <row r="51" spans="3:14" x14ac:dyDescent="0.25">
      <c r="C51" s="8">
        <v>19</v>
      </c>
      <c r="D51" s="7" t="s">
        <v>36</v>
      </c>
      <c r="E51" s="9"/>
      <c r="F51" s="37">
        <v>548687.09182862565</v>
      </c>
      <c r="G51" s="49">
        <f t="shared" ref="G51" si="34">F47-G49</f>
        <v>-179830.13512807898</v>
      </c>
      <c r="H51" s="20">
        <f t="shared" ref="H51" si="35">G47-H49</f>
        <v>356458.94698003307</v>
      </c>
      <c r="I51" s="20">
        <f t="shared" ref="I51" si="36">H47-I49</f>
        <v>532597.45750509016</v>
      </c>
      <c r="J51" s="20">
        <f t="shared" ref="J51" si="37">I47-J49</f>
        <v>1095483.1653532498</v>
      </c>
      <c r="K51" s="20">
        <f t="shared" ref="K51" si="38">J47-K49</f>
        <v>1500588.3725940939</v>
      </c>
      <c r="L51" s="37">
        <f t="shared" ref="L51" si="39">K47-L49</f>
        <v>110437.99851952121</v>
      </c>
      <c r="M51" s="49">
        <f t="shared" ref="M51" si="40">L47-M49</f>
        <v>-1521956.8414897956</v>
      </c>
      <c r="N51" s="20">
        <f t="shared" ref="N51" si="41">M47-N49</f>
        <v>-1665862.250681771</v>
      </c>
    </row>
    <row r="52" spans="3:14" x14ac:dyDescent="0.25">
      <c r="C52" s="22"/>
      <c r="D52" s="23" t="s">
        <v>37</v>
      </c>
      <c r="E52" s="24"/>
      <c r="F52" s="39"/>
      <c r="G52" s="51"/>
      <c r="H52" s="25"/>
      <c r="I52" s="25"/>
      <c r="J52" s="25"/>
      <c r="K52" s="25"/>
      <c r="L52" s="39"/>
      <c r="M52" s="51"/>
      <c r="N52" s="25"/>
    </row>
  </sheetData>
  <pageMargins left="0.7" right="0.7" top="0.75" bottom="0.75" header="0.3" footer="0.3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EKPC O-U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Bickham</dc:creator>
  <cp:lastModifiedBy>Ken Bickham</cp:lastModifiedBy>
  <cp:lastPrinted>2018-09-27T15:40:57Z</cp:lastPrinted>
  <dcterms:created xsi:type="dcterms:W3CDTF">2017-09-06T19:05:56Z</dcterms:created>
  <dcterms:modified xsi:type="dcterms:W3CDTF">2019-02-22T14:24:59Z</dcterms:modified>
</cp:coreProperties>
</file>