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Regulatory Services\02_Cases\2019 Cases\2019-00140 ES 6 Month Review\"/>
    </mc:Choice>
  </mc:AlternateContent>
  <bookViews>
    <workbookView xWindow="0" yWindow="0" windowWidth="21570" windowHeight="10215" activeTab="1"/>
  </bookViews>
  <sheets>
    <sheet name="Avg Res Bill-Current Review Per" sheetId="8" r:id="rId1"/>
    <sheet name="ES 1.0-Current Review Per" sheetId="9" r:id="rId2"/>
    <sheet name="Avg Res Bill-Total" sheetId="12" r:id="rId3"/>
    <sheet name="ES 1.0-Total" sheetId="13" r:id="rId4"/>
  </sheets>
  <externalReferences>
    <externalReference r:id="rId5"/>
  </externalReferences>
  <definedNames>
    <definedName name="Marshall_Rate">'[1]Property Tax'!$B$2</definedName>
    <definedName name="PC_Percent">'[1]Property Tax'!$B$6</definedName>
    <definedName name="_xlnm.Print_Area" localSheetId="1">'ES 1.0-Current Review Per'!$A$1:$I$45</definedName>
    <definedName name="_xlnm.Print_Area" localSheetId="3">'ES 1.0-Total'!$A$1:$I$45</definedName>
    <definedName name="_xlnm.Print_Titles" localSheetId="1">'ES 1.0-Current Review Per'!$1:$8</definedName>
    <definedName name="_xlnm.Print_Titles" localSheetId="3">'ES 1.0-Total'!$1:$8</definedName>
    <definedName name="tim" localSheetId="0">#REF!</definedName>
    <definedName name="tim" localSheetId="2">#REF!</definedName>
    <definedName name="tim" localSheetId="1">#REF!</definedName>
    <definedName name="tim" localSheetId="3">#REF!</definedName>
    <definedName name="tim">#REF!</definedName>
    <definedName name="timm" localSheetId="2">#REF!</definedName>
    <definedName name="timm" localSheetId="3">#REF!</definedName>
    <definedName name="timm">#REF!</definedName>
    <definedName name="WV_List">'[1]Property Tax'!$B$4</definedName>
  </definedNames>
  <calcPr calcId="162913"/>
</workbook>
</file>

<file path=xl/calcChain.xml><?xml version="1.0" encoding="utf-8"?>
<calcChain xmlns="http://schemas.openxmlformats.org/spreadsheetml/2006/main">
  <c r="G30" i="13" l="1"/>
  <c r="G38" i="13" s="1"/>
  <c r="G42" i="13" s="1"/>
  <c r="G24" i="13"/>
  <c r="I20" i="13"/>
  <c r="I24" i="13" s="1"/>
  <c r="I30" i="13" s="1"/>
  <c r="I38" i="13" s="1"/>
  <c r="I42" i="13" s="1"/>
  <c r="G20" i="13"/>
  <c r="C16" i="13"/>
  <c r="C18" i="13" s="1"/>
  <c r="C20" i="13" s="1"/>
  <c r="C24" i="13" s="1"/>
  <c r="E45" i="12"/>
  <c r="I45" i="12" s="1"/>
  <c r="I44" i="12"/>
  <c r="E44" i="12"/>
  <c r="E43" i="12"/>
  <c r="I43" i="12" s="1"/>
  <c r="I42" i="12"/>
  <c r="E42" i="12"/>
  <c r="I41" i="12"/>
  <c r="I40" i="12"/>
  <c r="I39" i="12"/>
  <c r="E39" i="12"/>
  <c r="E38" i="12"/>
  <c r="I38" i="12" s="1"/>
  <c r="I46" i="12" s="1"/>
  <c r="E35" i="12"/>
  <c r="I35" i="12" s="1"/>
  <c r="I36" i="12" s="1"/>
  <c r="I34" i="12"/>
  <c r="E23" i="12"/>
  <c r="I23" i="12" s="1"/>
  <c r="E22" i="12"/>
  <c r="I22" i="12" s="1"/>
  <c r="E21" i="12"/>
  <c r="I21" i="12" s="1"/>
  <c r="E20" i="12"/>
  <c r="I20" i="12" s="1"/>
  <c r="I19" i="12"/>
  <c r="I18" i="12"/>
  <c r="E17" i="12"/>
  <c r="I17" i="12" s="1"/>
  <c r="E16" i="12"/>
  <c r="I16" i="12" s="1"/>
  <c r="E13" i="12"/>
  <c r="I13" i="12" s="1"/>
  <c r="I12" i="12"/>
  <c r="I14" i="12" s="1"/>
  <c r="I24" i="12" l="1"/>
  <c r="I26" i="12" s="1"/>
  <c r="I48" i="12"/>
  <c r="E29" i="12" l="1"/>
  <c r="I29" i="12" s="1"/>
  <c r="E28" i="12"/>
  <c r="I28" i="12" s="1"/>
  <c r="I30" i="12" s="1"/>
  <c r="E51" i="12"/>
  <c r="I51" i="12" s="1"/>
  <c r="E50" i="12"/>
  <c r="I50" i="12" s="1"/>
  <c r="I52" i="12" l="1"/>
  <c r="G56" i="12" s="1"/>
  <c r="G55" i="12"/>
  <c r="I20" i="9" l="1"/>
  <c r="I24" i="9" s="1"/>
  <c r="I30" i="9" l="1"/>
  <c r="I38" i="9" s="1"/>
  <c r="I42" i="9" s="1"/>
  <c r="G20" i="9"/>
  <c r="G24" i="9" s="1"/>
  <c r="G30" i="9" s="1"/>
  <c r="G38" i="9" s="1"/>
  <c r="G42" i="9" s="1"/>
  <c r="C16" i="9"/>
  <c r="C18" i="9" s="1"/>
  <c r="C20" i="9" s="1"/>
  <c r="C24" i="9" s="1"/>
  <c r="E45" i="8"/>
  <c r="I45" i="8" s="1"/>
  <c r="E44" i="8"/>
  <c r="I44" i="8" s="1"/>
  <c r="E43" i="8"/>
  <c r="I43" i="8" s="1"/>
  <c r="E42" i="8"/>
  <c r="I42" i="8" s="1"/>
  <c r="I41" i="8"/>
  <c r="I40" i="8"/>
  <c r="E39" i="8"/>
  <c r="I39" i="8" s="1"/>
  <c r="E38" i="8"/>
  <c r="I38" i="8" s="1"/>
  <c r="E35" i="8"/>
  <c r="I35" i="8" s="1"/>
  <c r="I34" i="8"/>
  <c r="E23" i="8"/>
  <c r="I23" i="8" s="1"/>
  <c r="E22" i="8"/>
  <c r="I22" i="8" s="1"/>
  <c r="E21" i="8"/>
  <c r="I21" i="8" s="1"/>
  <c r="E20" i="8"/>
  <c r="I20" i="8" s="1"/>
  <c r="I19" i="8"/>
  <c r="I18" i="8"/>
  <c r="E17" i="8"/>
  <c r="I17" i="8" s="1"/>
  <c r="E16" i="8"/>
  <c r="I16" i="8" s="1"/>
  <c r="E13" i="8"/>
  <c r="I13" i="8" s="1"/>
  <c r="I12" i="8"/>
  <c r="I36" i="8" l="1"/>
  <c r="I14" i="8"/>
  <c r="I46" i="8"/>
  <c r="I48" i="8" s="1"/>
  <c r="I24" i="8"/>
  <c r="I26" i="8" s="1"/>
  <c r="E28" i="8" l="1"/>
  <c r="I28" i="8" s="1"/>
  <c r="E29" i="8"/>
  <c r="I29" i="8" s="1"/>
  <c r="E51" i="8"/>
  <c r="I51" i="8" s="1"/>
  <c r="E50" i="8"/>
  <c r="I50" i="8" s="1"/>
  <c r="I30" i="8" l="1"/>
  <c r="I52" i="8"/>
  <c r="G55" i="8" l="1"/>
  <c r="G56" i="8"/>
</calcChain>
</file>

<file path=xl/sharedStrings.xml><?xml version="1.0" encoding="utf-8"?>
<sst xmlns="http://schemas.openxmlformats.org/spreadsheetml/2006/main" count="234" uniqueCount="58">
  <si>
    <t xml:space="preserve"> </t>
  </si>
  <si>
    <t>ES FORM 1.00</t>
  </si>
  <si>
    <t>KENTUCKY POWER COMPANY - ENVIRONMENTAL SURCHARGE REPORT</t>
  </si>
  <si>
    <t>CALCULATION OF E(m) and SURCHARGE FACTOR</t>
  </si>
  <si>
    <t>CALCULATION OF E(m)</t>
  </si>
  <si>
    <t>E(m) = CRR - BRR</t>
  </si>
  <si>
    <t>LINE</t>
  </si>
  <si>
    <t>CRR from ES FORM 3.00</t>
  </si>
  <si>
    <t>BRR from ES FORM 1.10</t>
  </si>
  <si>
    <t>Mitchell FGD Expenses (E.S. Form 3.13, Line 33)</t>
  </si>
  <si>
    <t>E(m) (LINE 1 - LINE 2 + LINE 3)</t>
  </si>
  <si>
    <t>Kentucky Retail Jurisdictional Allocation Factor,                                                from ES FORM 3.30, Schedule of Revenues, LINE 1</t>
  </si>
  <si>
    <t>KY Retail E(m) (LINE 4 * LINE 5)</t>
  </si>
  <si>
    <t>6A</t>
  </si>
  <si>
    <t xml:space="preserve">LINE </t>
  </si>
  <si>
    <t>Under/ (Over) Collection, ES Form 3.30</t>
  </si>
  <si>
    <t>Net KY Retail E(m) (Line 6 + Line 7)</t>
  </si>
  <si>
    <t>SURCHARGE FACTORS</t>
  </si>
  <si>
    <t>Residential</t>
  </si>
  <si>
    <t>Allocation Factors, % of revenue during previous Calendar Year</t>
  </si>
  <si>
    <t xml:space="preserve">LINE  </t>
  </si>
  <si>
    <t>Current Month's Allocation E(m) (Line 8* Line 9)</t>
  </si>
  <si>
    <t>Kentucky Residential Revenues/All Other Non-Fuel Revenues</t>
  </si>
  <si>
    <t>Surcharge Factors (Line 10/Line 11)</t>
  </si>
  <si>
    <t>1/</t>
  </si>
  <si>
    <t>Case No. 2009-00459, dated June 28, 2010</t>
  </si>
  <si>
    <t>AS-FILED</t>
  </si>
  <si>
    <t>Residential Service</t>
  </si>
  <si>
    <t>Usage</t>
  </si>
  <si>
    <t>KWH</t>
  </si>
  <si>
    <t>Service Charge</t>
  </si>
  <si>
    <t>x</t>
  </si>
  <si>
    <t>Energy Charge (Kwh)</t>
  </si>
  <si>
    <t>Rate Billing</t>
  </si>
  <si>
    <t>Fuel Adjustment Clause (FAC)</t>
  </si>
  <si>
    <t>System Sales Clause</t>
  </si>
  <si>
    <t>KEDS</t>
  </si>
  <si>
    <t>REA</t>
  </si>
  <si>
    <t>Demand Side Management</t>
  </si>
  <si>
    <t>Capacity Charge</t>
  </si>
  <si>
    <t>Purchase Power Adjustment</t>
  </si>
  <si>
    <t>Federal Tax Cut</t>
  </si>
  <si>
    <t>Surcharge Billing</t>
  </si>
  <si>
    <t>Subtotal</t>
  </si>
  <si>
    <t>Decommissioning Rider</t>
  </si>
  <si>
    <t>Environmental Surcharge</t>
  </si>
  <si>
    <t>Total Bill</t>
  </si>
  <si>
    <t>Percentage Change</t>
  </si>
  <si>
    <t>Adjustment for Urea and Limestone in Transit</t>
  </si>
  <si>
    <t>WITH PROPOSED ADJUSTMENT</t>
  </si>
  <si>
    <t>Monthly Effect on a Residential Customer</t>
  </si>
  <si>
    <t>Revised Rate</t>
  </si>
  <si>
    <t>Current Rate</t>
  </si>
  <si>
    <t>Current Review Period Adjustment for Urea and Limestone Impact</t>
  </si>
  <si>
    <t>October 2018 Expense Month</t>
  </si>
  <si>
    <t>October 2018 Expense Month - December 2018 Billing</t>
  </si>
  <si>
    <t>Avg Residential Usage as of October 31, 2018</t>
  </si>
  <si>
    <t>Total Adjustment for Urea and Limestone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</si>
</sst>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&quot;$&quot;#,##0"/>
    <numFmt numFmtId="167" formatCode="0.0%"/>
    <numFmt numFmtId="168" formatCode="_(&quot;$&quot;* #,##0_);_(&quot;$&quot;* \(#,##0\);_(&quot;$&quot;* &quot;-&quot;??_);_(@_)"/>
    <numFmt numFmtId="169" formatCode="_(&quot;$&quot;* #,##0.00000_);_(&quot;$&quot;* \(#,##0.00000\);_(&quot;$&quot;* &quot;-&quot;??_);_(@_)"/>
    <numFmt numFmtId="170" formatCode="_(&quot;$&quot;* #,##0.000000_);_(&quot;$&quot;* \(#,##0.000000\);_(&quot;$&quot;* &quot;-&quot;??_);_(@_)"/>
    <numFmt numFmtId="171" formatCode="_(&quot;$&quot;* #,##0.00000000000_);_(&quot;$&quot;* \(#,##0.00000000000\);_(&quot;$&quot;* &quot;-&quot;??_);_(@_)"/>
  </numFmts>
  <fonts count="23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2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4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7" fillId="0" borderId="0"/>
    <xf numFmtId="0" fontId="17" fillId="0" borderId="0"/>
    <xf numFmtId="0" fontId="9" fillId="0" borderId="0"/>
    <xf numFmtId="0" fontId="18" fillId="0" borderId="0"/>
    <xf numFmtId="0" fontId="17" fillId="0" borderId="0"/>
    <xf numFmtId="0" fontId="18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</cellStyleXfs>
  <cellXfs count="186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0" fillId="0" borderId="7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7" fontId="0" fillId="0" borderId="4" xfId="0" applyNumberFormat="1" applyBorder="1" applyAlignment="1">
      <alignment horizontal="center"/>
    </xf>
    <xf numFmtId="37" fontId="0" fillId="3" borderId="3" xfId="0" applyNumberFormat="1" applyFill="1" applyBorder="1"/>
    <xf numFmtId="0" fontId="0" fillId="0" borderId="8" xfId="0" applyBorder="1"/>
    <xf numFmtId="0" fontId="0" fillId="3" borderId="3" xfId="0" applyFill="1" applyBorder="1"/>
    <xf numFmtId="37" fontId="0" fillId="0" borderId="6" xfId="0" applyNumberFormat="1" applyBorder="1" applyAlignment="1">
      <alignment horizontal="center"/>
    </xf>
    <xf numFmtId="37" fontId="0" fillId="3" borderId="0" xfId="0" applyNumberFormat="1" applyFill="1" applyBorder="1"/>
    <xf numFmtId="0" fontId="0" fillId="0" borderId="9" xfId="0" applyBorder="1"/>
    <xf numFmtId="0" fontId="0" fillId="3" borderId="0" xfId="0" applyFill="1" applyBorder="1"/>
    <xf numFmtId="0" fontId="2" fillId="0" borderId="9" xfId="0" applyFont="1" applyBorder="1"/>
    <xf numFmtId="49" fontId="3" fillId="0" borderId="0" xfId="0" applyNumberFormat="1" applyFont="1" applyAlignment="1">
      <alignment horizontal="center" wrapText="1"/>
    </xf>
    <xf numFmtId="37" fontId="0" fillId="0" borderId="9" xfId="0" applyNumberFormat="1" applyBorder="1"/>
    <xf numFmtId="0" fontId="0" fillId="0" borderId="5" xfId="0" applyBorder="1" applyAlignment="1">
      <alignment horizontal="center" vertical="center"/>
    </xf>
    <xf numFmtId="37" fontId="0" fillId="0" borderId="6" xfId="0" applyNumberFormat="1" applyBorder="1" applyAlignment="1">
      <alignment horizontal="center" vertical="center"/>
    </xf>
    <xf numFmtId="49" fontId="2" fillId="0" borderId="9" xfId="0" applyNumberFormat="1" applyFont="1" applyBorder="1" applyAlignment="1">
      <alignment wrapText="1"/>
    </xf>
    <xf numFmtId="5" fontId="8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/>
    <xf numFmtId="0" fontId="0" fillId="3" borderId="0" xfId="0" applyFill="1" applyBorder="1" applyAlignment="1"/>
    <xf numFmtId="37" fontId="0" fillId="4" borderId="3" xfId="0" applyNumberFormat="1" applyFill="1" applyBorder="1" applyAlignment="1"/>
    <xf numFmtId="37" fontId="0" fillId="3" borderId="1" xfId="0" applyNumberFormat="1" applyFill="1" applyBorder="1"/>
    <xf numFmtId="0" fontId="0" fillId="3" borderId="1" xfId="0" applyFill="1" applyBorder="1" applyAlignment="1"/>
    <xf numFmtId="37" fontId="0" fillId="4" borderId="10" xfId="0" applyNumberFormat="1" applyFill="1" applyBorder="1" applyAlignment="1"/>
    <xf numFmtId="37" fontId="0" fillId="0" borderId="9" xfId="0" applyNumberFormat="1" applyBorder="1" applyAlignment="1">
      <alignment horizontal="center"/>
    </xf>
    <xf numFmtId="37" fontId="0" fillId="4" borderId="0" xfId="0" applyNumberFormat="1" applyFill="1" applyBorder="1"/>
    <xf numFmtId="0" fontId="0" fillId="0" borderId="6" xfId="0" applyBorder="1" applyAlignment="1">
      <alignment horizontal="center"/>
    </xf>
    <xf numFmtId="5" fontId="0" fillId="0" borderId="9" xfId="0" applyNumberFormat="1" applyBorder="1" applyAlignment="1">
      <alignment horizontal="right"/>
    </xf>
    <xf numFmtId="0" fontId="2" fillId="0" borderId="5" xfId="0" applyFont="1" applyBorder="1"/>
    <xf numFmtId="165" fontId="0" fillId="4" borderId="0" xfId="0" applyNumberFormat="1" applyFill="1" applyBorder="1" applyAlignment="1">
      <alignment horizontal="right"/>
    </xf>
    <xf numFmtId="49" fontId="2" fillId="0" borderId="0" xfId="0" applyNumberFormat="1" applyFont="1" applyFill="1" applyBorder="1" applyAlignment="1">
      <alignment wrapText="1"/>
    </xf>
    <xf numFmtId="0" fontId="0" fillId="0" borderId="7" xfId="0" applyBorder="1" applyAlignment="1">
      <alignment horizontal="center"/>
    </xf>
    <xf numFmtId="37" fontId="0" fillId="0" borderId="11" xfId="0" applyNumberFormat="1" applyBorder="1" applyAlignment="1">
      <alignment horizontal="center"/>
    </xf>
    <xf numFmtId="0" fontId="0" fillId="3" borderId="1" xfId="0" applyFill="1" applyBorder="1"/>
    <xf numFmtId="37" fontId="0" fillId="0" borderId="12" xfId="0" applyNumberFormat="1" applyBorder="1" applyAlignment="1">
      <alignment horizontal="right"/>
    </xf>
    <xf numFmtId="37" fontId="0" fillId="4" borderId="0" xfId="0" applyNumberFormat="1" applyFill="1" applyBorder="1" applyAlignment="1">
      <alignment horizontal="right"/>
    </xf>
    <xf numFmtId="37" fontId="0" fillId="0" borderId="0" xfId="0" applyNumberFormat="1" applyAlignment="1">
      <alignment horizontal="center"/>
    </xf>
    <xf numFmtId="37" fontId="0" fillId="0" borderId="0" xfId="0" applyNumberFormat="1"/>
    <xf numFmtId="0" fontId="19" fillId="0" borderId="0" xfId="0" applyFont="1" applyFill="1" applyBorder="1"/>
    <xf numFmtId="165" fontId="0" fillId="0" borderId="0" xfId="0" applyNumberFormat="1" applyFill="1" applyBorder="1"/>
    <xf numFmtId="5" fontId="0" fillId="0" borderId="8" xfId="0" applyNumberFormat="1" applyBorder="1"/>
    <xf numFmtId="5" fontId="0" fillId="0" borderId="9" xfId="0" applyNumberFormat="1" applyBorder="1"/>
    <xf numFmtId="166" fontId="2" fillId="0" borderId="9" xfId="0" applyNumberFormat="1" applyFont="1" applyFill="1" applyBorder="1"/>
    <xf numFmtId="166" fontId="0" fillId="0" borderId="9" xfId="0" applyNumberFormat="1" applyBorder="1"/>
    <xf numFmtId="167" fontId="0" fillId="0" borderId="9" xfId="0" applyNumberFormat="1" applyBorder="1"/>
    <xf numFmtId="166" fontId="0" fillId="0" borderId="9" xfId="388" applyNumberFormat="1" applyFont="1" applyBorder="1" applyAlignment="1">
      <alignment horizontal="right" wrapText="1"/>
    </xf>
    <xf numFmtId="166" fontId="0" fillId="0" borderId="9" xfId="326" applyNumberFormat="1" applyFont="1" applyBorder="1" applyAlignment="1">
      <alignment horizontal="right" wrapText="1"/>
    </xf>
    <xf numFmtId="166" fontId="0" fillId="0" borderId="9" xfId="0" applyNumberFormat="1" applyBorder="1" applyAlignment="1">
      <alignment horizontal="right"/>
    </xf>
    <xf numFmtId="165" fontId="0" fillId="0" borderId="9" xfId="388" applyNumberFormat="1" applyFont="1" applyBorder="1" applyAlignment="1">
      <alignment horizontal="right"/>
    </xf>
    <xf numFmtId="165" fontId="2" fillId="0" borderId="9" xfId="388" applyNumberFormat="1" applyFont="1" applyBorder="1" applyAlignment="1">
      <alignment horizontal="right"/>
    </xf>
    <xf numFmtId="165" fontId="2" fillId="4" borderId="0" xfId="388" applyNumberFormat="1" applyFont="1" applyFill="1" applyBorder="1" applyAlignment="1">
      <alignment horizontal="right"/>
    </xf>
    <xf numFmtId="0" fontId="0" fillId="0" borderId="9" xfId="0" applyFont="1" applyBorder="1"/>
    <xf numFmtId="168" fontId="2" fillId="4" borderId="0" xfId="327" applyNumberFormat="1" applyFont="1" applyFill="1" applyBorder="1" applyAlignment="1">
      <alignment horizontal="right" wrapText="1"/>
    </xf>
    <xf numFmtId="166" fontId="0" fillId="0" borderId="9" xfId="389" applyNumberFormat="1" applyFont="1" applyBorder="1" applyAlignment="1">
      <alignment horizontal="right" wrapText="1"/>
    </xf>
    <xf numFmtId="166" fontId="2" fillId="4" borderId="0" xfId="327" applyNumberFormat="1" applyFont="1" applyFill="1" applyBorder="1" applyAlignment="1">
      <alignment horizontal="right" wrapText="1"/>
    </xf>
    <xf numFmtId="166" fontId="0" fillId="0" borderId="9" xfId="327" applyNumberFormat="1" applyFont="1" applyBorder="1" applyAlignment="1">
      <alignment horizontal="right" wrapText="1"/>
    </xf>
    <xf numFmtId="165" fontId="2" fillId="0" borderId="9" xfId="389" applyNumberFormat="1" applyFont="1" applyBorder="1" applyAlignment="1">
      <alignment horizontal="right"/>
    </xf>
    <xf numFmtId="165" fontId="2" fillId="4" borderId="0" xfId="389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wrapText="1"/>
    </xf>
    <xf numFmtId="0" fontId="0" fillId="5" borderId="0" xfId="0" applyFill="1" applyBorder="1"/>
    <xf numFmtId="37" fontId="0" fillId="4" borderId="1" xfId="0" applyNumberFormat="1" applyFill="1" applyBorder="1" applyAlignment="1">
      <alignment horizontal="right"/>
    </xf>
    <xf numFmtId="0" fontId="0" fillId="5" borderId="3" xfId="0" applyFill="1" applyBorder="1"/>
    <xf numFmtId="0" fontId="3" fillId="5" borderId="0" xfId="0" applyFont="1" applyFill="1" applyBorder="1"/>
    <xf numFmtId="5" fontId="0" fillId="5" borderId="0" xfId="0" applyNumberFormat="1" applyFill="1" applyBorder="1"/>
    <xf numFmtId="37" fontId="2" fillId="5" borderId="0" xfId="0" applyNumberFormat="1" applyFont="1" applyFill="1" applyBorder="1"/>
    <xf numFmtId="37" fontId="0" fillId="5" borderId="0" xfId="0" applyNumberFormat="1" applyFill="1" applyBorder="1"/>
    <xf numFmtId="167" fontId="0" fillId="5" borderId="0" xfId="0" applyNumberFormat="1" applyFill="1" applyBorder="1"/>
    <xf numFmtId="5" fontId="8" fillId="5" borderId="0" xfId="0" applyNumberFormat="1" applyFont="1" applyFill="1" applyBorder="1"/>
    <xf numFmtId="0" fontId="2" fillId="0" borderId="0" xfId="348" applyFill="1"/>
    <xf numFmtId="0" fontId="2" fillId="0" borderId="0" xfId="348"/>
    <xf numFmtId="0" fontId="15" fillId="0" borderId="0" xfId="348" applyFont="1"/>
    <xf numFmtId="0" fontId="15" fillId="0" borderId="3" xfId="348" applyFont="1" applyBorder="1"/>
    <xf numFmtId="0" fontId="15" fillId="0" borderId="4" xfId="348" applyFont="1" applyBorder="1" applyAlignment="1">
      <alignment horizontal="center"/>
    </xf>
    <xf numFmtId="0" fontId="16" fillId="0" borderId="0" xfId="348" applyFont="1" applyBorder="1"/>
    <xf numFmtId="0" fontId="15" fillId="0" borderId="0" xfId="348" applyFont="1" applyBorder="1"/>
    <xf numFmtId="0" fontId="20" fillId="0" borderId="0" xfId="348" applyFont="1" applyBorder="1"/>
    <xf numFmtId="0" fontId="15" fillId="0" borderId="6" xfId="348" applyFont="1" applyBorder="1" applyAlignment="1">
      <alignment horizontal="center"/>
    </xf>
    <xf numFmtId="0" fontId="15" fillId="0" borderId="1" xfId="348" applyFont="1" applyBorder="1"/>
    <xf numFmtId="164" fontId="15" fillId="0" borderId="1" xfId="104" applyNumberFormat="1" applyFont="1" applyFill="1" applyBorder="1"/>
    <xf numFmtId="0" fontId="15" fillId="0" borderId="11" xfId="348" applyFont="1" applyBorder="1" applyAlignment="1">
      <alignment horizontal="center"/>
    </xf>
    <xf numFmtId="0" fontId="15" fillId="6" borderId="13" xfId="348" applyFont="1" applyFill="1" applyBorder="1" applyAlignment="1">
      <alignment horizontal="center"/>
    </xf>
    <xf numFmtId="0" fontId="15" fillId="6" borderId="3" xfId="348" applyFont="1" applyFill="1" applyBorder="1" applyAlignment="1">
      <alignment horizontal="center"/>
    </xf>
    <xf numFmtId="0" fontId="15" fillId="6" borderId="14" xfId="348" applyFont="1" applyFill="1" applyBorder="1" applyAlignment="1">
      <alignment horizontal="center"/>
    </xf>
    <xf numFmtId="0" fontId="15" fillId="0" borderId="3" xfId="348" applyFont="1" applyFill="1" applyBorder="1"/>
    <xf numFmtId="0" fontId="16" fillId="0" borderId="3" xfId="348" applyFont="1" applyBorder="1"/>
    <xf numFmtId="44" fontId="16" fillId="0" borderId="4" xfId="327" applyFont="1" applyBorder="1"/>
    <xf numFmtId="0" fontId="15" fillId="0" borderId="0" xfId="348" applyFont="1" applyBorder="1" applyAlignment="1">
      <alignment horizontal="left"/>
    </xf>
    <xf numFmtId="0" fontId="15" fillId="0" borderId="0" xfId="348" applyFont="1" applyBorder="1" applyAlignment="1">
      <alignment horizontal="center"/>
    </xf>
    <xf numFmtId="44" fontId="15" fillId="0" borderId="0" xfId="327" applyFont="1" applyFill="1" applyBorder="1" applyAlignment="1">
      <alignment horizontal="center"/>
    </xf>
    <xf numFmtId="0" fontId="15" fillId="0" borderId="0" xfId="348" quotePrefix="1" applyFont="1" applyBorder="1" applyAlignment="1">
      <alignment horizontal="center"/>
    </xf>
    <xf numFmtId="44" fontId="15" fillId="0" borderId="6" xfId="327" applyFont="1" applyFill="1" applyBorder="1" applyAlignment="1">
      <alignment vertical="center"/>
    </xf>
    <xf numFmtId="164" fontId="15" fillId="0" borderId="0" xfId="104" applyNumberFormat="1" applyFont="1" applyBorder="1"/>
    <xf numFmtId="169" fontId="15" fillId="0" borderId="0" xfId="327" applyNumberFormat="1" applyFont="1" applyFill="1" applyBorder="1"/>
    <xf numFmtId="44" fontId="15" fillId="0" borderId="15" xfId="327" applyNumberFormat="1" applyFont="1" applyFill="1" applyBorder="1" applyAlignment="1">
      <alignment vertical="center"/>
    </xf>
    <xf numFmtId="0" fontId="2" fillId="0" borderId="0" xfId="348" applyBorder="1"/>
    <xf numFmtId="44" fontId="15" fillId="0" borderId="0" xfId="327" applyFont="1" applyFill="1" applyBorder="1"/>
    <xf numFmtId="0" fontId="15" fillId="0" borderId="0" xfId="348" applyFont="1" applyFill="1" applyBorder="1" applyAlignment="1">
      <alignment horizontal="center"/>
    </xf>
    <xf numFmtId="44" fontId="16" fillId="0" borderId="6" xfId="327" applyFont="1" applyFill="1" applyBorder="1" applyAlignment="1">
      <alignment vertical="center"/>
    </xf>
    <xf numFmtId="44" fontId="16" fillId="0" borderId="6" xfId="327" applyNumberFormat="1" applyFont="1" applyFill="1" applyBorder="1" applyAlignment="1">
      <alignment vertical="center"/>
    </xf>
    <xf numFmtId="170" fontId="15" fillId="0" borderId="0" xfId="327" applyNumberFormat="1" applyFont="1" applyFill="1" applyBorder="1" applyAlignment="1">
      <alignment horizontal="center"/>
    </xf>
    <xf numFmtId="44" fontId="15" fillId="0" borderId="6" xfId="327" applyFont="1" applyFill="1" applyBorder="1" applyAlignment="1">
      <alignment horizontal="right" vertical="center"/>
    </xf>
    <xf numFmtId="44" fontId="15" fillId="0" borderId="0" xfId="327" applyNumberFormat="1" applyFont="1" applyFill="1" applyBorder="1"/>
    <xf numFmtId="44" fontId="15" fillId="0" borderId="0" xfId="327" applyNumberFormat="1" applyFont="1" applyFill="1" applyBorder="1" applyAlignment="1">
      <alignment horizontal="center"/>
    </xf>
    <xf numFmtId="44" fontId="15" fillId="0" borderId="6" xfId="327" applyFont="1" applyFill="1" applyBorder="1" applyAlignment="1">
      <alignment horizontal="left" vertical="center"/>
    </xf>
    <xf numFmtId="44" fontId="15" fillId="0" borderId="15" xfId="327" applyFont="1" applyFill="1" applyBorder="1" applyAlignment="1">
      <alignment horizontal="left" vertical="center"/>
    </xf>
    <xf numFmtId="44" fontId="16" fillId="0" borderId="6" xfId="327" applyNumberFormat="1" applyFont="1" applyFill="1" applyBorder="1" applyAlignment="1">
      <alignment horizontal="left" vertical="center"/>
    </xf>
    <xf numFmtId="171" fontId="15" fillId="0" borderId="0" xfId="327" applyNumberFormat="1" applyFont="1" applyFill="1" applyBorder="1"/>
    <xf numFmtId="44" fontId="16" fillId="0" borderId="6" xfId="327" applyFont="1" applyFill="1" applyBorder="1" applyAlignment="1">
      <alignment horizontal="left" vertical="center"/>
    </xf>
    <xf numFmtId="44" fontId="15" fillId="0" borderId="0" xfId="348" applyNumberFormat="1" applyFont="1" applyBorder="1"/>
    <xf numFmtId="165" fontId="15" fillId="0" borderId="0" xfId="388" applyNumberFormat="1" applyFont="1" applyFill="1" applyBorder="1"/>
    <xf numFmtId="0" fontId="15" fillId="0" borderId="0" xfId="348" applyFont="1" applyFill="1" applyBorder="1"/>
    <xf numFmtId="44" fontId="16" fillId="0" borderId="16" xfId="327" applyFont="1" applyBorder="1"/>
    <xf numFmtId="0" fontId="16" fillId="0" borderId="1" xfId="348" applyFont="1" applyBorder="1"/>
    <xf numFmtId="44" fontId="16" fillId="0" borderId="11" xfId="327" applyFont="1" applyBorder="1"/>
    <xf numFmtId="0" fontId="15" fillId="6" borderId="17" xfId="348" applyFont="1" applyFill="1" applyBorder="1" applyAlignment="1">
      <alignment horizontal="center"/>
    </xf>
    <xf numFmtId="0" fontId="15" fillId="6" borderId="1" xfId="348" applyFont="1" applyFill="1" applyBorder="1" applyAlignment="1">
      <alignment horizontal="center"/>
    </xf>
    <xf numFmtId="0" fontId="15" fillId="6" borderId="18" xfId="348" applyFont="1" applyFill="1" applyBorder="1" applyAlignment="1">
      <alignment horizontal="center"/>
    </xf>
    <xf numFmtId="44" fontId="15" fillId="0" borderId="6" xfId="327" applyFont="1" applyBorder="1" applyAlignment="1">
      <alignment vertical="center"/>
    </xf>
    <xf numFmtId="44" fontId="15" fillId="0" borderId="15" xfId="327" applyFont="1" applyBorder="1" applyAlignment="1">
      <alignment vertical="center"/>
    </xf>
    <xf numFmtId="44" fontId="16" fillId="0" borderId="6" xfId="327" applyFont="1" applyBorder="1" applyAlignment="1">
      <alignment vertical="center"/>
    </xf>
    <xf numFmtId="44" fontId="16" fillId="0" borderId="6" xfId="327" applyNumberFormat="1" applyFont="1" applyBorder="1" applyAlignment="1">
      <alignment horizontal="left" vertical="center"/>
    </xf>
    <xf numFmtId="44" fontId="15" fillId="0" borderId="6" xfId="327" applyFont="1" applyBorder="1" applyAlignment="1">
      <alignment horizontal="left" vertical="center"/>
    </xf>
    <xf numFmtId="44" fontId="16" fillId="0" borderId="6" xfId="327" applyFont="1" applyBorder="1" applyAlignment="1">
      <alignment horizontal="left" vertical="center"/>
    </xf>
    <xf numFmtId="0" fontId="2" fillId="0" borderId="0" xfId="348" applyFill="1" applyBorder="1"/>
    <xf numFmtId="0" fontId="16" fillId="0" borderId="0" xfId="348" applyFont="1" applyFill="1" applyBorder="1"/>
    <xf numFmtId="44" fontId="15" fillId="0" borderId="0" xfId="348" applyNumberFormat="1" applyFont="1" applyFill="1" applyBorder="1"/>
    <xf numFmtId="44" fontId="16" fillId="0" borderId="16" xfId="327" applyFont="1" applyFill="1" applyBorder="1"/>
    <xf numFmtId="0" fontId="15" fillId="0" borderId="11" xfId="348" applyFont="1" applyBorder="1"/>
    <xf numFmtId="0" fontId="21" fillId="7" borderId="19" xfId="348" applyFont="1" applyFill="1" applyBorder="1"/>
    <xf numFmtId="0" fontId="21" fillId="7" borderId="20" xfId="348" applyFont="1" applyFill="1" applyBorder="1"/>
    <xf numFmtId="44" fontId="21" fillId="7" borderId="20" xfId="348" applyNumberFormat="1" applyFont="1" applyFill="1" applyBorder="1"/>
    <xf numFmtId="0" fontId="21" fillId="7" borderId="21" xfId="348" applyFont="1" applyFill="1" applyBorder="1"/>
    <xf numFmtId="0" fontId="21" fillId="7" borderId="22" xfId="348" applyFont="1" applyFill="1" applyBorder="1"/>
    <xf numFmtId="10" fontId="21" fillId="7" borderId="22" xfId="348" applyNumberFormat="1" applyFont="1" applyFill="1" applyBorder="1"/>
    <xf numFmtId="0" fontId="21" fillId="7" borderId="22" xfId="348" applyFont="1" applyFill="1" applyBorder="1" applyAlignment="1">
      <alignment horizontal="center" vertical="center"/>
    </xf>
    <xf numFmtId="0" fontId="15" fillId="0" borderId="0" xfId="348" applyFont="1" applyFill="1"/>
    <xf numFmtId="3" fontId="15" fillId="0" borderId="0" xfId="348" applyNumberFormat="1" applyFont="1" applyFill="1" applyBorder="1"/>
    <xf numFmtId="0" fontId="15" fillId="8" borderId="0" xfId="348" applyFont="1" applyFill="1" applyBorder="1"/>
    <xf numFmtId="44" fontId="15" fillId="8" borderId="0" xfId="348" applyNumberFormat="1" applyFont="1" applyFill="1" applyBorder="1"/>
    <xf numFmtId="0" fontId="15" fillId="8" borderId="0" xfId="348" applyFont="1" applyFill="1" applyBorder="1" applyAlignment="1">
      <alignment horizontal="center"/>
    </xf>
    <xf numFmtId="165" fontId="15" fillId="8" borderId="0" xfId="388" applyNumberFormat="1" applyFont="1" applyFill="1" applyBorder="1"/>
    <xf numFmtId="44" fontId="15" fillId="8" borderId="15" xfId="327" applyNumberFormat="1" applyFont="1" applyFill="1" applyBorder="1" applyAlignment="1">
      <alignment horizontal="right" vertical="center"/>
    </xf>
    <xf numFmtId="0" fontId="21" fillId="7" borderId="20" xfId="348" applyFont="1" applyFill="1" applyBorder="1" applyAlignment="1">
      <alignment vertical="center"/>
    </xf>
    <xf numFmtId="44" fontId="21" fillId="7" borderId="23" xfId="348" applyNumberFormat="1" applyFont="1" applyFill="1" applyBorder="1"/>
    <xf numFmtId="10" fontId="21" fillId="7" borderId="24" xfId="348" applyNumberFormat="1" applyFont="1" applyFill="1" applyBorder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ill="1"/>
    <xf numFmtId="15" fontId="15" fillId="0" borderId="0" xfId="348" applyNumberFormat="1" applyFont="1" applyFill="1" applyBorder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7" borderId="2" xfId="348" applyFont="1" applyFill="1" applyBorder="1" applyAlignment="1">
      <alignment horizontal="center" vertical="center" textRotation="180"/>
    </xf>
    <xf numFmtId="0" fontId="3" fillId="7" borderId="5" xfId="348" applyFont="1" applyFill="1" applyBorder="1" applyAlignment="1">
      <alignment horizontal="center" vertical="center" textRotation="180"/>
    </xf>
    <xf numFmtId="0" fontId="3" fillId="7" borderId="7" xfId="348" applyFont="1" applyFill="1" applyBorder="1" applyAlignment="1">
      <alignment horizontal="center" vertical="center" textRotation="180"/>
    </xf>
    <xf numFmtId="0" fontId="22" fillId="0" borderId="0" xfId="348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37" fontId="7" fillId="0" borderId="8" xfId="0" applyNumberFormat="1" applyFont="1" applyBorder="1" applyAlignment="1">
      <alignment horizontal="center" wrapText="1"/>
    </xf>
    <xf numFmtId="37" fontId="0" fillId="0" borderId="12" xfId="0" applyNumberForma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0" fontId="0" fillId="0" borderId="9" xfId="389" applyNumberFormat="1" applyFont="1" applyBorder="1" applyAlignment="1">
      <alignment horizontal="right" wrapText="1"/>
    </xf>
  </cellXfs>
  <cellStyles count="746">
    <cellStyle name="Comma 10" xfId="1"/>
    <cellStyle name="Comma 10 2" xfId="2"/>
    <cellStyle name="Comma 10 3" xfId="3"/>
    <cellStyle name="Comma 10 3 2" xfId="4"/>
    <cellStyle name="Comma 10 3 3" xfId="5"/>
    <cellStyle name="Comma 10 4" xfId="6"/>
    <cellStyle name="Comma 10 4 2" xfId="7"/>
    <cellStyle name="Comma 10 4 3" xfId="8"/>
    <cellStyle name="Comma 10 4 4" xfId="9"/>
    <cellStyle name="Comma 10 5" xfId="10"/>
    <cellStyle name="Comma 10 5 2" xfId="11"/>
    <cellStyle name="Comma 10 5 2 2" xfId="12"/>
    <cellStyle name="Comma 10 5 2 3" xfId="13"/>
    <cellStyle name="Comma 10 5 2 3 2" xfId="14"/>
    <cellStyle name="Comma 10 5 3" xfId="15"/>
    <cellStyle name="Comma 10 6" xfId="16"/>
    <cellStyle name="Comma 10 6 2" xfId="17"/>
    <cellStyle name="Comma 10 6 3" xfId="18"/>
    <cellStyle name="Comma 10 6 3 2" xfId="19"/>
    <cellStyle name="Comma 10 7" xfId="20"/>
    <cellStyle name="Comma 10 8" xfId="21"/>
    <cellStyle name="Comma 10 8 2" xfId="22"/>
    <cellStyle name="Comma 11" xfId="23"/>
    <cellStyle name="Comma 11 10" xfId="24"/>
    <cellStyle name="Comma 11 11" xfId="25"/>
    <cellStyle name="Comma 11 11 2" xfId="26"/>
    <cellStyle name="Comma 11 11 2 2" xfId="27"/>
    <cellStyle name="Comma 11 11 2 3" xfId="28"/>
    <cellStyle name="Comma 11 11 2 3 2" xfId="29"/>
    <cellStyle name="Comma 11 12" xfId="30"/>
    <cellStyle name="Comma 11 13" xfId="31"/>
    <cellStyle name="Comma 11 13 2" xfId="32"/>
    <cellStyle name="Comma 11 13 2 2" xfId="33"/>
    <cellStyle name="Comma 11 13 2 3" xfId="34"/>
    <cellStyle name="Comma 11 13 2 3 2" xfId="35"/>
    <cellStyle name="Comma 11 2" xfId="36"/>
    <cellStyle name="Comma 11 3" xfId="37"/>
    <cellStyle name="Comma 11 4" xfId="38"/>
    <cellStyle name="Comma 11 5" xfId="39"/>
    <cellStyle name="Comma 11 6" xfId="40"/>
    <cellStyle name="Comma 11 7" xfId="41"/>
    <cellStyle name="Comma 11 7 2" xfId="42"/>
    <cellStyle name="Comma 11 7 2 2" xfId="43"/>
    <cellStyle name="Comma 11 7 2 3" xfId="44"/>
    <cellStyle name="Comma 11 8" xfId="45"/>
    <cellStyle name="Comma 11 9" xfId="46"/>
    <cellStyle name="Comma 12" xfId="47"/>
    <cellStyle name="Comma 12 10" xfId="48"/>
    <cellStyle name="Comma 12 10 2" xfId="49"/>
    <cellStyle name="Comma 12 10 2 2" xfId="50"/>
    <cellStyle name="Comma 12 10 2 3" xfId="51"/>
    <cellStyle name="Comma 12 10 2 3 2" xfId="52"/>
    <cellStyle name="Comma 12 11" xfId="53"/>
    <cellStyle name="Comma 12 12" xfId="54"/>
    <cellStyle name="Comma 12 12 2" xfId="55"/>
    <cellStyle name="Comma 12 12 2 2" xfId="56"/>
    <cellStyle name="Comma 12 12 2 3" xfId="57"/>
    <cellStyle name="Comma 12 12 2 3 2" xfId="58"/>
    <cellStyle name="Comma 12 2" xfId="59"/>
    <cellStyle name="Comma 12 3" xfId="60"/>
    <cellStyle name="Comma 12 4" xfId="61"/>
    <cellStyle name="Comma 12 5" xfId="62"/>
    <cellStyle name="Comma 12 6" xfId="63"/>
    <cellStyle name="Comma 12 6 2" xfId="64"/>
    <cellStyle name="Comma 12 6 2 2" xfId="65"/>
    <cellStyle name="Comma 12 6 2 3" xfId="66"/>
    <cellStyle name="Comma 12 7" xfId="67"/>
    <cellStyle name="Comma 12 8" xfId="68"/>
    <cellStyle name="Comma 12 9" xfId="69"/>
    <cellStyle name="Comma 13" xfId="70"/>
    <cellStyle name="Comma 13 2" xfId="71"/>
    <cellStyle name="Comma 13 3" xfId="72"/>
    <cellStyle name="Comma 13 4" xfId="73"/>
    <cellStyle name="Comma 13 5" xfId="74"/>
    <cellStyle name="Comma 13 6" xfId="75"/>
    <cellStyle name="Comma 14" xfId="76"/>
    <cellStyle name="Comma 14 2" xfId="77"/>
    <cellStyle name="Comma 14 3" xfId="78"/>
    <cellStyle name="Comma 14 4" xfId="79"/>
    <cellStyle name="Comma 14 5" xfId="80"/>
    <cellStyle name="Comma 15" xfId="81"/>
    <cellStyle name="Comma 15 2" xfId="82"/>
    <cellStyle name="Comma 15 3" xfId="83"/>
    <cellStyle name="Comma 15 4" xfId="84"/>
    <cellStyle name="Comma 15 5" xfId="85"/>
    <cellStyle name="Comma 16" xfId="86"/>
    <cellStyle name="Comma 16 2" xfId="87"/>
    <cellStyle name="Comma 16 3" xfId="88"/>
    <cellStyle name="Comma 16 3 2" xfId="89"/>
    <cellStyle name="Comma 16 3 3" xfId="90"/>
    <cellStyle name="Comma 16 3 3 2" xfId="91"/>
    <cellStyle name="Comma 17" xfId="92"/>
    <cellStyle name="Comma 17 2" xfId="93"/>
    <cellStyle name="Comma 17 3" xfId="94"/>
    <cellStyle name="Comma 17 3 2" xfId="95"/>
    <cellStyle name="Comma 18" xfId="96"/>
    <cellStyle name="Comma 18 2" xfId="97"/>
    <cellStyle name="Comma 18 3" xfId="98"/>
    <cellStyle name="Comma 18 3 2" xfId="99"/>
    <cellStyle name="Comma 19" xfId="100"/>
    <cellStyle name="Comma 19 2" xfId="101"/>
    <cellStyle name="Comma 19 3" xfId="102"/>
    <cellStyle name="Comma 19 3 2" xfId="103"/>
    <cellStyle name="Comma 2" xfId="104"/>
    <cellStyle name="Comma 2 2" xfId="105"/>
    <cellStyle name="Comma 2 2 2" xfId="106"/>
    <cellStyle name="Comma 2 2 3" xfId="107"/>
    <cellStyle name="Comma 2 2 4" xfId="108"/>
    <cellStyle name="Comma 2 2 5" xfId="109"/>
    <cellStyle name="Comma 2 3" xfId="110"/>
    <cellStyle name="Comma 2 3 2" xfId="111"/>
    <cellStyle name="Comma 2 3 3" xfId="112"/>
    <cellStyle name="Comma 2 3 4" xfId="113"/>
    <cellStyle name="Comma 2 3 4 2" xfId="114"/>
    <cellStyle name="Comma 2 3 4 2 2" xfId="115"/>
    <cellStyle name="Comma 2 3 4 3" xfId="116"/>
    <cellStyle name="Comma 2 3 4 4" xfId="117"/>
    <cellStyle name="Comma 2 3 4 5" xfId="118"/>
    <cellStyle name="Comma 2 3 4 5 2" xfId="119"/>
    <cellStyle name="Comma 2 3 5" xfId="120"/>
    <cellStyle name="Comma 2 4" xfId="121"/>
    <cellStyle name="Comma 2 5" xfId="122"/>
    <cellStyle name="Comma 20" xfId="123"/>
    <cellStyle name="Comma 20 2" xfId="124"/>
    <cellStyle name="Comma 20 3" xfId="125"/>
    <cellStyle name="Comma 20 3 2" xfId="126"/>
    <cellStyle name="Comma 21" xfId="127"/>
    <cellStyle name="Comma 21 2" xfId="128"/>
    <cellStyle name="Comma 21 3" xfId="129"/>
    <cellStyle name="Comma 21 3 2" xfId="130"/>
    <cellStyle name="Comma 22" xfId="131"/>
    <cellStyle name="Comma 22 2" xfId="132"/>
    <cellStyle name="Comma 22 3" xfId="133"/>
    <cellStyle name="Comma 22 3 2" xfId="134"/>
    <cellStyle name="Comma 23" xfId="135"/>
    <cellStyle name="Comma 23 2" xfId="136"/>
    <cellStyle name="Comma 23 3" xfId="137"/>
    <cellStyle name="Comma 23 3 2" xfId="138"/>
    <cellStyle name="Comma 24" xfId="139"/>
    <cellStyle name="Comma 24 2" xfId="140"/>
    <cellStyle name="Comma 24 3" xfId="141"/>
    <cellStyle name="Comma 24 3 2" xfId="142"/>
    <cellStyle name="Comma 25" xfId="143"/>
    <cellStyle name="Comma 25 2" xfId="144"/>
    <cellStyle name="Comma 25 3" xfId="145"/>
    <cellStyle name="Comma 25 3 2" xfId="146"/>
    <cellStyle name="Comma 26" xfId="147"/>
    <cellStyle name="Comma 26 2" xfId="148"/>
    <cellStyle name="Comma 26 3" xfId="149"/>
    <cellStyle name="Comma 26 3 2" xfId="150"/>
    <cellStyle name="Comma 27" xfId="151"/>
    <cellStyle name="Comma 27 2" xfId="152"/>
    <cellStyle name="Comma 27 3" xfId="153"/>
    <cellStyle name="Comma 27 3 2" xfId="154"/>
    <cellStyle name="Comma 28" xfId="155"/>
    <cellStyle name="Comma 28 2" xfId="156"/>
    <cellStyle name="Comma 29" xfId="157"/>
    <cellStyle name="Comma 29 2" xfId="158"/>
    <cellStyle name="Comma 3" xfId="159"/>
    <cellStyle name="Comma 3 2" xfId="160"/>
    <cellStyle name="Comma 3 3" xfId="161"/>
    <cellStyle name="Comma 3 4" xfId="162"/>
    <cellStyle name="Comma 30" xfId="163"/>
    <cellStyle name="Comma 31" xfId="164"/>
    <cellStyle name="Comma 31 2" xfId="165"/>
    <cellStyle name="Comma 31 3" xfId="166"/>
    <cellStyle name="Comma 31 3 2" xfId="167"/>
    <cellStyle name="Comma 32" xfId="168"/>
    <cellStyle name="Comma 32 2" xfId="169"/>
    <cellStyle name="Comma 32 2 2" xfId="170"/>
    <cellStyle name="Comma 32 3" xfId="171"/>
    <cellStyle name="Comma 32 4" xfId="172"/>
    <cellStyle name="Comma 32 4 2" xfId="173"/>
    <cellStyle name="Comma 33" xfId="174"/>
    <cellStyle name="Comma 33 2" xfId="175"/>
    <cellStyle name="Comma 33 3" xfId="176"/>
    <cellStyle name="Comma 33 3 2" xfId="177"/>
    <cellStyle name="Comma 34" xfId="178"/>
    <cellStyle name="Comma 35" xfId="179"/>
    <cellStyle name="Comma 35 2" xfId="180"/>
    <cellStyle name="Comma 36" xfId="181"/>
    <cellStyle name="Comma 37" xfId="182"/>
    <cellStyle name="Comma 38" xfId="183"/>
    <cellStyle name="Comma 4" xfId="184"/>
    <cellStyle name="Comma 4 2" xfId="185"/>
    <cellStyle name="Comma 4 3" xfId="186"/>
    <cellStyle name="Comma 4 4" xfId="187"/>
    <cellStyle name="Comma 4 5" xfId="188"/>
    <cellStyle name="Comma 5" xfId="189"/>
    <cellStyle name="Comma 5 2" xfId="190"/>
    <cellStyle name="Comma 5 3" xfId="191"/>
    <cellStyle name="Comma 5 4" xfId="192"/>
    <cellStyle name="Comma 5 5" xfId="193"/>
    <cellStyle name="Comma 5 6" xfId="194"/>
    <cellStyle name="Comma 6" xfId="195"/>
    <cellStyle name="Comma 6 2" xfId="196"/>
    <cellStyle name="Comma 6 3" xfId="197"/>
    <cellStyle name="Comma 6 4" xfId="198"/>
    <cellStyle name="Comma 6 4 2" xfId="199"/>
    <cellStyle name="Comma 6 4 2 2" xfId="200"/>
    <cellStyle name="Comma 6 4 3" xfId="201"/>
    <cellStyle name="Comma 6 4 4" xfId="202"/>
    <cellStyle name="Comma 6 4 5" xfId="203"/>
    <cellStyle name="Comma 6 4 5 2" xfId="204"/>
    <cellStyle name="Comma 6 5" xfId="205"/>
    <cellStyle name="Comma 7" xfId="206"/>
    <cellStyle name="Comma 7 2" xfId="207"/>
    <cellStyle name="Comma 7 2 2" xfId="208"/>
    <cellStyle name="Comma 7 2 2 2" xfId="209"/>
    <cellStyle name="Comma 7 2 2 2 2" xfId="210"/>
    <cellStyle name="Comma 7 2 2 3" xfId="211"/>
    <cellStyle name="Comma 7 2 2 3 2" xfId="212"/>
    <cellStyle name="Comma 7 2 2 3 2 2" xfId="213"/>
    <cellStyle name="Comma 7 2 2 3 3" xfId="214"/>
    <cellStyle name="Comma 7 2 2 4" xfId="215"/>
    <cellStyle name="Comma 7 2 3" xfId="216"/>
    <cellStyle name="Comma 7 3" xfId="217"/>
    <cellStyle name="Comma 7 3 2" xfId="218"/>
    <cellStyle name="Comma 7 3 2 2" xfId="219"/>
    <cellStyle name="Comma 7 3 3" xfId="220"/>
    <cellStyle name="Comma 7 3 3 2" xfId="221"/>
    <cellStyle name="Comma 7 3 3 2 2" xfId="222"/>
    <cellStyle name="Comma 7 3 3 3" xfId="223"/>
    <cellStyle name="Comma 7 3 4" xfId="224"/>
    <cellStyle name="Comma 7 4" xfId="225"/>
    <cellStyle name="Comma 7 4 2" xfId="226"/>
    <cellStyle name="Comma 7 5" xfId="227"/>
    <cellStyle name="Comma 7 5 2" xfId="228"/>
    <cellStyle name="Comma 7 5 2 2" xfId="229"/>
    <cellStyle name="Comma 7 5 3" xfId="230"/>
    <cellStyle name="Comma 7 6" xfId="231"/>
    <cellStyle name="Comma 8" xfId="232"/>
    <cellStyle name="Comma 8 2" xfId="233"/>
    <cellStyle name="Comma 8 2 2" xfId="234"/>
    <cellStyle name="Comma 8 2 3" xfId="235"/>
    <cellStyle name="Comma 8 2 4" xfId="236"/>
    <cellStyle name="Comma 8 2 4 10" xfId="237"/>
    <cellStyle name="Comma 8 2 4 11" xfId="238"/>
    <cellStyle name="Comma 8 2 4 11 2" xfId="239"/>
    <cellStyle name="Comma 8 2 4 11 2 2" xfId="240"/>
    <cellStyle name="Comma 8 2 4 11 2 3" xfId="241"/>
    <cellStyle name="Comma 8 2 4 11 2 3 2" xfId="242"/>
    <cellStyle name="Comma 8 2 4 2" xfId="243"/>
    <cellStyle name="Comma 8 2 4 3" xfId="244"/>
    <cellStyle name="Comma 8 2 4 4" xfId="245"/>
    <cellStyle name="Comma 8 2 4 5" xfId="246"/>
    <cellStyle name="Comma 8 2 4 5 2" xfId="247"/>
    <cellStyle name="Comma 8 2 4 5 2 2" xfId="248"/>
    <cellStyle name="Comma 8 2 4 5 2 3" xfId="249"/>
    <cellStyle name="Comma 8 2 4 6" xfId="250"/>
    <cellStyle name="Comma 8 2 4 7" xfId="251"/>
    <cellStyle name="Comma 8 2 4 8" xfId="252"/>
    <cellStyle name="Comma 8 2 4 9" xfId="253"/>
    <cellStyle name="Comma 8 2 4 9 2" xfId="254"/>
    <cellStyle name="Comma 8 2 4 9 2 2" xfId="255"/>
    <cellStyle name="Comma 8 2 4 9 2 3" xfId="256"/>
    <cellStyle name="Comma 8 2 4 9 2 3 2" xfId="257"/>
    <cellStyle name="Comma 8 2 5" xfId="258"/>
    <cellStyle name="Comma 8 2 5 2" xfId="259"/>
    <cellStyle name="Comma 8 2 5 3" xfId="260"/>
    <cellStyle name="Comma 8 2 5 4" xfId="261"/>
    <cellStyle name="Comma 8 2 6" xfId="262"/>
    <cellStyle name="Comma 8 2 6 2" xfId="263"/>
    <cellStyle name="Comma 8 2 6 2 2" xfId="264"/>
    <cellStyle name="Comma 8 2 6 2 3" xfId="265"/>
    <cellStyle name="Comma 8 2 6 2 3 2" xfId="266"/>
    <cellStyle name="Comma 8 2 6 3" xfId="267"/>
    <cellStyle name="Comma 8 2 7" xfId="268"/>
    <cellStyle name="Comma 8 2 7 2" xfId="269"/>
    <cellStyle name="Comma 8 2 7 3" xfId="270"/>
    <cellStyle name="Comma 8 2 7 3 2" xfId="271"/>
    <cellStyle name="Comma 8 2 8" xfId="272"/>
    <cellStyle name="Comma 8 2 9" xfId="273"/>
    <cellStyle name="Comma 8 2 9 2" xfId="274"/>
    <cellStyle name="Comma 8 3" xfId="275"/>
    <cellStyle name="Comma 8 4" xfId="276"/>
    <cellStyle name="Comma 8 5" xfId="277"/>
    <cellStyle name="Comma 8 5 2" xfId="278"/>
    <cellStyle name="Comma 8 6" xfId="279"/>
    <cellStyle name="Comma 8 6 2" xfId="280"/>
    <cellStyle name="Comma 9" xfId="281"/>
    <cellStyle name="Comma 9 2" xfId="282"/>
    <cellStyle name="Comma 9 2 2" xfId="283"/>
    <cellStyle name="Comma 9 2 3" xfId="284"/>
    <cellStyle name="Comma 9 2 3 2" xfId="285"/>
    <cellStyle name="Comma 9 2 3 3" xfId="286"/>
    <cellStyle name="Comma 9 2 3 4" xfId="287"/>
    <cellStyle name="Comma 9 2 4" xfId="288"/>
    <cellStyle name="Comma 9 2 4 2" xfId="289"/>
    <cellStyle name="Comma 9 2 4 2 2" xfId="290"/>
    <cellStyle name="Comma 9 2 4 2 3" xfId="291"/>
    <cellStyle name="Comma 9 2 4 2 3 2" xfId="292"/>
    <cellStyle name="Comma 9 2 4 3" xfId="293"/>
    <cellStyle name="Comma 9 2 5" xfId="294"/>
    <cellStyle name="Comma 9 2 5 2" xfId="295"/>
    <cellStyle name="Comma 9 2 5 3" xfId="296"/>
    <cellStyle name="Comma 9 2 5 3 2" xfId="297"/>
    <cellStyle name="Comma 9 2 6" xfId="298"/>
    <cellStyle name="Comma 9 2 7" xfId="299"/>
    <cellStyle name="Comma 9 2 7 2" xfId="300"/>
    <cellStyle name="Comma 9 3" xfId="301"/>
    <cellStyle name="Comma 9 4" xfId="302"/>
    <cellStyle name="Comma 9 5" xfId="303"/>
    <cellStyle name="Comma 9 6" xfId="304"/>
    <cellStyle name="Comma 9 6 10" xfId="305"/>
    <cellStyle name="Comma 9 6 11" xfId="306"/>
    <cellStyle name="Comma 9 6 11 2" xfId="307"/>
    <cellStyle name="Comma 9 6 11 2 2" xfId="308"/>
    <cellStyle name="Comma 9 6 11 2 3" xfId="309"/>
    <cellStyle name="Comma 9 6 11 2 3 2" xfId="310"/>
    <cellStyle name="Comma 9 6 2" xfId="311"/>
    <cellStyle name="Comma 9 6 3" xfId="312"/>
    <cellStyle name="Comma 9 6 4" xfId="313"/>
    <cellStyle name="Comma 9 6 5" xfId="314"/>
    <cellStyle name="Comma 9 6 5 2" xfId="315"/>
    <cellStyle name="Comma 9 6 5 2 2" xfId="316"/>
    <cellStyle name="Comma 9 6 5 2 3" xfId="317"/>
    <cellStyle name="Comma 9 6 6" xfId="318"/>
    <cellStyle name="Comma 9 6 7" xfId="319"/>
    <cellStyle name="Comma 9 6 8" xfId="320"/>
    <cellStyle name="Comma 9 6 9" xfId="321"/>
    <cellStyle name="Comma 9 6 9 2" xfId="322"/>
    <cellStyle name="Comma 9 6 9 2 2" xfId="323"/>
    <cellStyle name="Comma 9 6 9 2 3" xfId="324"/>
    <cellStyle name="Comma 9 6 9 2 3 2" xfId="325"/>
    <cellStyle name="Currency" xfId="326" builtinId="4"/>
    <cellStyle name="Currency 2" xfId="327"/>
    <cellStyle name="Currency 3" xfId="328"/>
    <cellStyle name="Currency 4" xfId="329"/>
    <cellStyle name="Currency 4 2" xfId="330"/>
    <cellStyle name="Currency 4 3" xfId="331"/>
    <cellStyle name="Currency 4 3 2" xfId="332"/>
    <cellStyle name="Currency 5" xfId="333"/>
    <cellStyle name="Currency 5 2" xfId="334"/>
    <cellStyle name="Currency 5 3" xfId="335"/>
    <cellStyle name="Currency 5 3 2" xfId="336"/>
    <cellStyle name="Currency 6" xfId="337"/>
    <cellStyle name="Currency 7" xfId="338"/>
    <cellStyle name="Currency 7 2" xfId="339"/>
    <cellStyle name="Currency 8" xfId="340"/>
    <cellStyle name="Normal" xfId="0" builtinId="0"/>
    <cellStyle name="Normal 10" xfId="341"/>
    <cellStyle name="Normal 11" xfId="342"/>
    <cellStyle name="Normal 12" xfId="343"/>
    <cellStyle name="Normal 13" xfId="344"/>
    <cellStyle name="Normal 14" xfId="345"/>
    <cellStyle name="Normal 2" xfId="346"/>
    <cellStyle name="Normal 2 2" xfId="347"/>
    <cellStyle name="Normal 2 2 2" xfId="348"/>
    <cellStyle name="Normal 2 2 3" xfId="349"/>
    <cellStyle name="Normal 2 2 4" xfId="350"/>
    <cellStyle name="Normal 2 2 4 2" xfId="351"/>
    <cellStyle name="Normal 2 2 4 2 2" xfId="352"/>
    <cellStyle name="Normal 2 2 4 3" xfId="353"/>
    <cellStyle name="Normal 2 2 4 4" xfId="354"/>
    <cellStyle name="Normal 2 2 4 5" xfId="355"/>
    <cellStyle name="Normal 2 2 4 5 2" xfId="356"/>
    <cellStyle name="Normal 2 2 5" xfId="357"/>
    <cellStyle name="Normal 2 2 6" xfId="358"/>
    <cellStyle name="Normal 2 3" xfId="359"/>
    <cellStyle name="Normal 2 4" xfId="360"/>
    <cellStyle name="Normal 3" xfId="361"/>
    <cellStyle name="Normal 3 2" xfId="362"/>
    <cellStyle name="Normal 3 2 2" xfId="363"/>
    <cellStyle name="Normal 3 3" xfId="364"/>
    <cellStyle name="Normal 3 3 2" xfId="365"/>
    <cellStyle name="Normal 3 4" xfId="366"/>
    <cellStyle name="Normal 4" xfId="367"/>
    <cellStyle name="Normal 4 2" xfId="368"/>
    <cellStyle name="Normal 4 3" xfId="369"/>
    <cellStyle name="Normal 4 3 2" xfId="370"/>
    <cellStyle name="Normal 4 3 3" xfId="371"/>
    <cellStyle name="Normal 5" xfId="372"/>
    <cellStyle name="Normal 5 2" xfId="373"/>
    <cellStyle name="Normal 5 2 2" xfId="374"/>
    <cellStyle name="Normal 5 2 3" xfId="375"/>
    <cellStyle name="Normal 5 2 3 2" xfId="376"/>
    <cellStyle name="Normal 5 3" xfId="377"/>
    <cellStyle name="Normal 5 4" xfId="378"/>
    <cellStyle name="Normal 6" xfId="379"/>
    <cellStyle name="Normal 6 2" xfId="380"/>
    <cellStyle name="Normal 7" xfId="381"/>
    <cellStyle name="Normal 7 2" xfId="382"/>
    <cellStyle name="Normal 7 3" xfId="383"/>
    <cellStyle name="Normal 7 3 2" xfId="384"/>
    <cellStyle name="Normal 8" xfId="385"/>
    <cellStyle name="Normal 9" xfId="386"/>
    <cellStyle name="Normal 9 2" xfId="387"/>
    <cellStyle name="Percent" xfId="388" builtinId="5"/>
    <cellStyle name="Percent 10" xfId="389"/>
    <cellStyle name="Percent 10 2" xfId="390"/>
    <cellStyle name="Percent 10 3" xfId="391"/>
    <cellStyle name="Percent 10 3 2" xfId="392"/>
    <cellStyle name="Percent 10 3 3" xfId="393"/>
    <cellStyle name="Percent 10 3 3 2" xfId="394"/>
    <cellStyle name="Percent 11" xfId="395"/>
    <cellStyle name="Percent 11 2" xfId="396"/>
    <cellStyle name="Percent 11 3" xfId="397"/>
    <cellStyle name="Percent 11 3 2" xfId="398"/>
    <cellStyle name="Percent 12" xfId="399"/>
    <cellStyle name="Percent 12 2" xfId="400"/>
    <cellStyle name="Percent 12 3" xfId="401"/>
    <cellStyle name="Percent 12 3 2" xfId="402"/>
    <cellStyle name="Percent 13" xfId="403"/>
    <cellStyle name="Percent 13 2" xfId="404"/>
    <cellStyle name="Percent 13 3" xfId="405"/>
    <cellStyle name="Percent 13 3 2" xfId="406"/>
    <cellStyle name="Percent 14" xfId="407"/>
    <cellStyle name="Percent 14 2" xfId="408"/>
    <cellStyle name="Percent 14 3" xfId="409"/>
    <cellStyle name="Percent 14 3 2" xfId="410"/>
    <cellStyle name="Percent 15" xfId="411"/>
    <cellStyle name="Percent 15 2" xfId="412"/>
    <cellStyle name="Percent 15 3" xfId="413"/>
    <cellStyle name="Percent 15 3 2" xfId="414"/>
    <cellStyle name="Percent 16" xfId="415"/>
    <cellStyle name="Percent 16 2" xfId="416"/>
    <cellStyle name="Percent 16 3" xfId="417"/>
    <cellStyle name="Percent 16 3 2" xfId="418"/>
    <cellStyle name="Percent 17" xfId="419"/>
    <cellStyle name="Percent 17 2" xfId="420"/>
    <cellStyle name="Percent 17 3" xfId="421"/>
    <cellStyle name="Percent 17 3 2" xfId="422"/>
    <cellStyle name="Percent 18" xfId="423"/>
    <cellStyle name="Percent 18 2" xfId="424"/>
    <cellStyle name="Percent 18 3" xfId="425"/>
    <cellStyle name="Percent 18 3 2" xfId="426"/>
    <cellStyle name="Percent 19" xfId="427"/>
    <cellStyle name="Percent 19 2" xfId="428"/>
    <cellStyle name="Percent 19 3" xfId="429"/>
    <cellStyle name="Percent 19 3 2" xfId="430"/>
    <cellStyle name="Percent 2" xfId="431"/>
    <cellStyle name="Percent 2 2" xfId="432"/>
    <cellStyle name="Percent 2 2 2" xfId="433"/>
    <cellStyle name="Percent 2 2 2 2" xfId="434"/>
    <cellStyle name="Percent 2 2 2 3" xfId="435"/>
    <cellStyle name="Percent 2 2 2 3 2" xfId="436"/>
    <cellStyle name="Percent 2 2 2 3 3" xfId="437"/>
    <cellStyle name="Percent 2 2 2 3 3 2" xfId="438"/>
    <cellStyle name="Percent 2 2 2 3 3 3" xfId="439"/>
    <cellStyle name="Percent 2 2 2 3 3 4" xfId="440"/>
    <cellStyle name="Percent 2 2 2 3 4" xfId="441"/>
    <cellStyle name="Percent 2 2 2 3 4 2" xfId="442"/>
    <cellStyle name="Percent 2 2 2 3 4 2 2" xfId="443"/>
    <cellStyle name="Percent 2 2 2 3 4 2 3" xfId="444"/>
    <cellStyle name="Percent 2 2 2 3 4 2 3 2" xfId="445"/>
    <cellStyle name="Percent 2 2 2 3 4 3" xfId="446"/>
    <cellStyle name="Percent 2 2 2 3 5" xfId="447"/>
    <cellStyle name="Percent 2 2 2 3 5 2" xfId="448"/>
    <cellStyle name="Percent 2 2 2 3 5 3" xfId="449"/>
    <cellStyle name="Percent 2 2 2 3 5 3 2" xfId="450"/>
    <cellStyle name="Percent 2 2 2 3 6" xfId="451"/>
    <cellStyle name="Percent 2 2 2 3 7" xfId="452"/>
    <cellStyle name="Percent 2 2 2 3 7 2" xfId="453"/>
    <cellStyle name="Percent 2 2 2 4" xfId="454"/>
    <cellStyle name="Percent 2 2 2 4 2" xfId="455"/>
    <cellStyle name="Percent 2 2 2 4 2 2" xfId="456"/>
    <cellStyle name="Percent 2 2 2 4 2 3" xfId="457"/>
    <cellStyle name="Percent 2 2 2 4 2 3 2" xfId="458"/>
    <cellStyle name="Percent 2 2 2 4 3" xfId="459"/>
    <cellStyle name="Percent 2 2 2 5" xfId="460"/>
    <cellStyle name="Percent 2 2 2 5 2" xfId="461"/>
    <cellStyle name="Percent 2 2 2 5 3" xfId="462"/>
    <cellStyle name="Percent 2 2 2 5 3 2" xfId="463"/>
    <cellStyle name="Percent 2 2 2 6" xfId="464"/>
    <cellStyle name="Percent 2 2 2 6 2" xfId="465"/>
    <cellStyle name="Percent 2 2 3" xfId="466"/>
    <cellStyle name="Percent 2 2 3 2" xfId="467"/>
    <cellStyle name="Percent 2 2 3 3" xfId="468"/>
    <cellStyle name="Percent 2 2 3 4" xfId="469"/>
    <cellStyle name="Percent 2 3" xfId="470"/>
    <cellStyle name="Percent 2 4" xfId="471"/>
    <cellStyle name="Percent 2 4 10" xfId="472"/>
    <cellStyle name="Percent 2 4 11" xfId="473"/>
    <cellStyle name="Percent 2 4 11 2" xfId="474"/>
    <cellStyle name="Percent 2 4 11 2 2" xfId="475"/>
    <cellStyle name="Percent 2 4 11 2 3" xfId="476"/>
    <cellStyle name="Percent 2 4 11 2 3 2" xfId="477"/>
    <cellStyle name="Percent 2 4 2" xfId="478"/>
    <cellStyle name="Percent 2 4 3" xfId="479"/>
    <cellStyle name="Percent 2 4 4" xfId="480"/>
    <cellStyle name="Percent 2 4 5" xfId="481"/>
    <cellStyle name="Percent 2 4 5 2" xfId="482"/>
    <cellStyle name="Percent 2 4 5 2 2" xfId="483"/>
    <cellStyle name="Percent 2 4 5 2 3" xfId="484"/>
    <cellStyle name="Percent 2 4 6" xfId="485"/>
    <cellStyle name="Percent 2 4 7" xfId="486"/>
    <cellStyle name="Percent 2 4 8" xfId="487"/>
    <cellStyle name="Percent 2 4 9" xfId="488"/>
    <cellStyle name="Percent 2 4 9 2" xfId="489"/>
    <cellStyle name="Percent 2 4 9 2 2" xfId="490"/>
    <cellStyle name="Percent 2 4 9 2 3" xfId="491"/>
    <cellStyle name="Percent 2 4 9 2 3 2" xfId="492"/>
    <cellStyle name="Percent 2 5" xfId="493"/>
    <cellStyle name="Percent 20" xfId="494"/>
    <cellStyle name="Percent 20 2" xfId="495"/>
    <cellStyle name="Percent 20 3" xfId="496"/>
    <cellStyle name="Percent 20 3 2" xfId="497"/>
    <cellStyle name="Percent 21" xfId="498"/>
    <cellStyle name="Percent 21 2" xfId="499"/>
    <cellStyle name="Percent 21 3" xfId="500"/>
    <cellStyle name="Percent 21 3 2" xfId="501"/>
    <cellStyle name="Percent 22" xfId="502"/>
    <cellStyle name="Percent 22 2" xfId="503"/>
    <cellStyle name="Percent 23" xfId="504"/>
    <cellStyle name="Percent 23 2" xfId="505"/>
    <cellStyle name="Percent 24" xfId="506"/>
    <cellStyle name="Percent 25" xfId="507"/>
    <cellStyle name="Percent 25 2" xfId="508"/>
    <cellStyle name="Percent 25 3" xfId="509"/>
    <cellStyle name="Percent 25 3 2" xfId="510"/>
    <cellStyle name="Percent 26" xfId="511"/>
    <cellStyle name="Percent 27" xfId="512"/>
    <cellStyle name="Percent 27 2" xfId="513"/>
    <cellStyle name="Percent 28" xfId="514"/>
    <cellStyle name="Percent 3" xfId="515"/>
    <cellStyle name="Percent 3 2" xfId="516"/>
    <cellStyle name="Percent 3 2 2" xfId="517"/>
    <cellStyle name="Percent 3 2 3" xfId="518"/>
    <cellStyle name="Percent 3 2 3 2" xfId="519"/>
    <cellStyle name="Percent 3 2 3 3" xfId="520"/>
    <cellStyle name="Percent 3 2 3 4" xfId="521"/>
    <cellStyle name="Percent 3 2 4" xfId="522"/>
    <cellStyle name="Percent 3 2 4 2" xfId="523"/>
    <cellStyle name="Percent 3 2 4 2 2" xfId="524"/>
    <cellStyle name="Percent 3 2 4 2 3" xfId="525"/>
    <cellStyle name="Percent 3 2 4 2 3 2" xfId="526"/>
    <cellStyle name="Percent 3 2 4 3" xfId="527"/>
    <cellStyle name="Percent 3 2 5" xfId="528"/>
    <cellStyle name="Percent 3 2 5 2" xfId="529"/>
    <cellStyle name="Percent 3 2 5 3" xfId="530"/>
    <cellStyle name="Percent 3 2 5 3 2" xfId="531"/>
    <cellStyle name="Percent 3 2 6" xfId="532"/>
    <cellStyle name="Percent 3 2 7" xfId="533"/>
    <cellStyle name="Percent 3 2 7 2" xfId="534"/>
    <cellStyle name="Percent 3 3" xfId="535"/>
    <cellStyle name="Percent 3 4" xfId="536"/>
    <cellStyle name="Percent 3 5" xfId="537"/>
    <cellStyle name="Percent 3 5 2" xfId="538"/>
    <cellStyle name="Percent 3 5 3" xfId="539"/>
    <cellStyle name="Percent 3 5 4" xfId="540"/>
    <cellStyle name="Percent 4" xfId="541"/>
    <cellStyle name="Percent 4 2" xfId="542"/>
    <cellStyle name="Percent 4 3" xfId="543"/>
    <cellStyle name="Percent 4 3 2" xfId="544"/>
    <cellStyle name="Percent 4 3 3" xfId="545"/>
    <cellStyle name="Percent 4 3 4" xfId="546"/>
    <cellStyle name="Percent 4 4" xfId="547"/>
    <cellStyle name="Percent 4 4 2" xfId="548"/>
    <cellStyle name="Percent 4 4 2 2" xfId="549"/>
    <cellStyle name="Percent 4 4 2 3" xfId="550"/>
    <cellStyle name="Percent 4 4 2 3 2" xfId="551"/>
    <cellStyle name="Percent 4 4 3" xfId="552"/>
    <cellStyle name="Percent 4 5" xfId="553"/>
    <cellStyle name="Percent 4 5 2" xfId="554"/>
    <cellStyle name="Percent 4 5 3" xfId="555"/>
    <cellStyle name="Percent 4 5 3 2" xfId="556"/>
    <cellStyle name="Percent 4 6" xfId="557"/>
    <cellStyle name="Percent 4 7" xfId="558"/>
    <cellStyle name="Percent 4 7 2" xfId="559"/>
    <cellStyle name="Percent 5" xfId="560"/>
    <cellStyle name="Percent 5 2" xfId="561"/>
    <cellStyle name="Percent 5 3" xfId="562"/>
    <cellStyle name="Percent 5 3 2" xfId="563"/>
    <cellStyle name="Percent 5 3 3" xfId="564"/>
    <cellStyle name="Percent 5 4" xfId="565"/>
    <cellStyle name="Percent 5 4 2" xfId="566"/>
    <cellStyle name="Percent 5 4 3" xfId="567"/>
    <cellStyle name="Percent 5 4 4" xfId="568"/>
    <cellStyle name="Percent 5 5" xfId="569"/>
    <cellStyle name="Percent 5 5 2" xfId="570"/>
    <cellStyle name="Percent 5 5 2 2" xfId="571"/>
    <cellStyle name="Percent 5 5 2 3" xfId="572"/>
    <cellStyle name="Percent 5 5 2 3 2" xfId="573"/>
    <cellStyle name="Percent 5 5 3" xfId="574"/>
    <cellStyle name="Percent 5 6" xfId="575"/>
    <cellStyle name="Percent 5 6 2" xfId="576"/>
    <cellStyle name="Percent 5 6 3" xfId="577"/>
    <cellStyle name="Percent 5 6 3 2" xfId="578"/>
    <cellStyle name="Percent 5 7" xfId="579"/>
    <cellStyle name="Percent 5 8" xfId="580"/>
    <cellStyle name="Percent 5 8 2" xfId="581"/>
    <cellStyle name="Percent 5 9" xfId="582"/>
    <cellStyle name="Percent 5 9 2" xfId="583"/>
    <cellStyle name="Percent 5 9 3" xfId="584"/>
    <cellStyle name="Percent 5 9 3 2" xfId="585"/>
    <cellStyle name="Percent 6" xfId="586"/>
    <cellStyle name="Percent 6 10" xfId="587"/>
    <cellStyle name="Percent 6 11" xfId="588"/>
    <cellStyle name="Percent 6 11 2" xfId="589"/>
    <cellStyle name="Percent 6 11 2 2" xfId="590"/>
    <cellStyle name="Percent 6 11 2 3" xfId="591"/>
    <cellStyle name="Percent 6 11 2 3 2" xfId="592"/>
    <cellStyle name="Percent 6 12" xfId="593"/>
    <cellStyle name="Percent 6 13" xfId="594"/>
    <cellStyle name="Percent 6 13 2" xfId="595"/>
    <cellStyle name="Percent 6 13 2 2" xfId="596"/>
    <cellStyle name="Percent 6 13 2 3" xfId="597"/>
    <cellStyle name="Percent 6 13 2 3 2" xfId="598"/>
    <cellStyle name="Percent 6 14" xfId="599"/>
    <cellStyle name="Percent 6 14 2" xfId="600"/>
    <cellStyle name="Percent 6 15" xfId="601"/>
    <cellStyle name="Percent 6 16" xfId="602"/>
    <cellStyle name="Percent 6 16 2" xfId="603"/>
    <cellStyle name="Percent 6 2" xfId="604"/>
    <cellStyle name="Percent 6 3" xfId="605"/>
    <cellStyle name="Percent 6 4" xfId="606"/>
    <cellStyle name="Percent 6 5" xfId="607"/>
    <cellStyle name="Percent 6 6" xfId="608"/>
    <cellStyle name="Percent 6 7" xfId="609"/>
    <cellStyle name="Percent 6 7 2" xfId="610"/>
    <cellStyle name="Percent 6 7 2 2" xfId="611"/>
    <cellStyle name="Percent 6 7 2 3" xfId="612"/>
    <cellStyle name="Percent 6 8" xfId="613"/>
    <cellStyle name="Percent 6 9" xfId="614"/>
    <cellStyle name="Percent 7" xfId="615"/>
    <cellStyle name="Percent 7 10" xfId="616"/>
    <cellStyle name="Percent 7 11" xfId="617"/>
    <cellStyle name="Percent 7 11 2" xfId="618"/>
    <cellStyle name="Percent 7 11 2 2" xfId="619"/>
    <cellStyle name="Percent 7 11 2 3" xfId="620"/>
    <cellStyle name="Percent 7 11 2 3 2" xfId="621"/>
    <cellStyle name="Percent 7 12" xfId="622"/>
    <cellStyle name="Percent 7 12 2" xfId="623"/>
    <cellStyle name="Percent 7 13" xfId="624"/>
    <cellStyle name="Percent 7 14" xfId="625"/>
    <cellStyle name="Percent 7 14 2" xfId="626"/>
    <cellStyle name="Percent 7 2" xfId="627"/>
    <cellStyle name="Percent 7 3" xfId="628"/>
    <cellStyle name="Percent 7 4" xfId="629"/>
    <cellStyle name="Percent 7 5" xfId="630"/>
    <cellStyle name="Percent 7 5 2" xfId="631"/>
    <cellStyle name="Percent 7 5 2 2" xfId="632"/>
    <cellStyle name="Percent 7 5 2 3" xfId="633"/>
    <cellStyle name="Percent 7 5 2 4" xfId="634"/>
    <cellStyle name="Percent 7 6" xfId="635"/>
    <cellStyle name="Percent 7 7" xfId="636"/>
    <cellStyle name="Percent 7 8" xfId="637"/>
    <cellStyle name="Percent 7 9" xfId="638"/>
    <cellStyle name="Percent 7 9 2" xfId="639"/>
    <cellStyle name="Percent 7 9 2 2" xfId="640"/>
    <cellStyle name="Percent 7 9 2 3" xfId="641"/>
    <cellStyle name="Percent 7 9 2 3 2" xfId="642"/>
    <cellStyle name="Percent 8" xfId="643"/>
    <cellStyle name="Percent 8 2" xfId="644"/>
    <cellStyle name="Percent 8 3" xfId="645"/>
    <cellStyle name="Percent 8 4" xfId="646"/>
    <cellStyle name="Percent 8 5" xfId="647"/>
    <cellStyle name="Percent 9" xfId="648"/>
    <cellStyle name="Percent 9 2" xfId="649"/>
    <cellStyle name="Percent 9 3" xfId="650"/>
    <cellStyle name="Percent 9 4" xfId="651"/>
    <cellStyle name="Percent 9 5" xfId="652"/>
    <cellStyle name="PSChar" xfId="653"/>
    <cellStyle name="PSChar 2" xfId="654"/>
    <cellStyle name="PSChar 2 2" xfId="655"/>
    <cellStyle name="PSChar 2 2 2" xfId="656"/>
    <cellStyle name="PSChar 3" xfId="657"/>
    <cellStyle name="PSChar 3 2" xfId="658"/>
    <cellStyle name="PSChar 4" xfId="659"/>
    <cellStyle name="PSChar 4 2" xfId="660"/>
    <cellStyle name="PSChar 5" xfId="661"/>
    <cellStyle name="PSChar 5 2" xfId="662"/>
    <cellStyle name="PSChar 5 3" xfId="663"/>
    <cellStyle name="PSChar 5 3 2" xfId="664"/>
    <cellStyle name="PSChar 6" xfId="665"/>
    <cellStyle name="PSChar 6 2" xfId="666"/>
    <cellStyle name="PSChar 7" xfId="667"/>
    <cellStyle name="PSChar 8" xfId="668"/>
    <cellStyle name="PSChar 9" xfId="669"/>
    <cellStyle name="PSDate" xfId="670"/>
    <cellStyle name="PSDate 2" xfId="671"/>
    <cellStyle name="PSDate 2 2" xfId="672"/>
    <cellStyle name="PSDate 2 2 2" xfId="673"/>
    <cellStyle name="PSDate 3" xfId="674"/>
    <cellStyle name="PSDate 3 2" xfId="675"/>
    <cellStyle name="PSDate 4" xfId="676"/>
    <cellStyle name="PSDate 4 2" xfId="677"/>
    <cellStyle name="PSDate 5" xfId="678"/>
    <cellStyle name="PSDate 5 2" xfId="679"/>
    <cellStyle name="PSDate 5 3" xfId="680"/>
    <cellStyle name="PSDate 5 3 2" xfId="681"/>
    <cellStyle name="PSDate 6" xfId="682"/>
    <cellStyle name="PSDate 6 2" xfId="683"/>
    <cellStyle name="PSDate 7" xfId="684"/>
    <cellStyle name="PSDate 8" xfId="685"/>
    <cellStyle name="PSDec" xfId="686"/>
    <cellStyle name="PSDec 2" xfId="687"/>
    <cellStyle name="PSDec 2 2" xfId="688"/>
    <cellStyle name="PSDec 2 2 2" xfId="689"/>
    <cellStyle name="PSDec 3" xfId="690"/>
    <cellStyle name="PSDec 3 2" xfId="691"/>
    <cellStyle name="PSDec 4" xfId="692"/>
    <cellStyle name="PSDec 4 2" xfId="693"/>
    <cellStyle name="PSDec 5" xfId="694"/>
    <cellStyle name="PSDec 5 2" xfId="695"/>
    <cellStyle name="PSDec 5 3" xfId="696"/>
    <cellStyle name="PSDec 5 3 2" xfId="697"/>
    <cellStyle name="PSDec 6" xfId="698"/>
    <cellStyle name="PSDec 6 2" xfId="699"/>
    <cellStyle name="PSDec 7" xfId="700"/>
    <cellStyle name="PSDec 8" xfId="701"/>
    <cellStyle name="PSDec 9" xfId="702"/>
    <cellStyle name="PSHeading" xfId="703"/>
    <cellStyle name="PSHeading 2" xfId="704"/>
    <cellStyle name="PSHeading 2 2" xfId="705"/>
    <cellStyle name="PSHeading 2 2 2" xfId="706"/>
    <cellStyle name="PSHeading 2 2 3" xfId="707"/>
    <cellStyle name="PSHeading 3" xfId="708"/>
    <cellStyle name="PSHeading 3 2" xfId="709"/>
    <cellStyle name="PSHeading 3 3" xfId="710"/>
    <cellStyle name="PSHeading 3 3 2" xfId="711"/>
    <cellStyle name="PSHeading 4" xfId="712"/>
    <cellStyle name="PSHeading 5" xfId="713"/>
    <cellStyle name="PSInt" xfId="714"/>
    <cellStyle name="PSInt 2" xfId="715"/>
    <cellStyle name="PSInt 2 2" xfId="716"/>
    <cellStyle name="PSInt 2 2 2" xfId="717"/>
    <cellStyle name="PSInt 3" xfId="718"/>
    <cellStyle name="PSInt 3 2" xfId="719"/>
    <cellStyle name="PSInt 4" xfId="720"/>
    <cellStyle name="PSInt 4 2" xfId="721"/>
    <cellStyle name="PSInt 5" xfId="722"/>
    <cellStyle name="PSInt 5 2" xfId="723"/>
    <cellStyle name="PSInt 5 3" xfId="724"/>
    <cellStyle name="PSInt 5 3 2" xfId="725"/>
    <cellStyle name="PSInt 6" xfId="726"/>
    <cellStyle name="PSInt 6 2" xfId="727"/>
    <cellStyle name="PSInt 7" xfId="728"/>
    <cellStyle name="PSInt 8" xfId="729"/>
    <cellStyle name="PSInt 9" xfId="730"/>
    <cellStyle name="PSSpacer" xfId="731"/>
    <cellStyle name="PSSpacer 2" xfId="732"/>
    <cellStyle name="PSSpacer 2 2" xfId="733"/>
    <cellStyle name="PSSpacer 3" xfId="734"/>
    <cellStyle name="PSSpacer 3 2" xfId="735"/>
    <cellStyle name="PSSpacer 4" xfId="736"/>
    <cellStyle name="PSSpacer 4 2" xfId="737"/>
    <cellStyle name="PSSpacer 5" xfId="738"/>
    <cellStyle name="PSSpacer 5 2" xfId="739"/>
    <cellStyle name="PSSpacer 5 3" xfId="740"/>
    <cellStyle name="PSSpacer 5 3 2" xfId="741"/>
    <cellStyle name="PSSpacer 6" xfId="742"/>
    <cellStyle name="PSSpacer 6 2" xfId="743"/>
    <cellStyle name="PSSpacer 7" xfId="744"/>
    <cellStyle name="PSSpacer 8" xfId="7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c.ky.gov/Internal/Regulatory%20Services/2014%20Compliance%20Plan/Workpapers/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topLeftCell="A11" workbookViewId="0">
      <selection activeCell="E50" sqref="E50"/>
    </sheetView>
  </sheetViews>
  <sheetFormatPr defaultRowHeight="12.75" x14ac:dyDescent="0.2"/>
  <cols>
    <col min="2" max="2" width="4.7109375" style="88" customWidth="1"/>
    <col min="3" max="3" width="9.85546875" style="88" customWidth="1"/>
    <col min="4" max="4" width="16.42578125" style="88" customWidth="1"/>
    <col min="5" max="5" width="9" style="88" customWidth="1"/>
    <col min="6" max="6" width="7" style="88" customWidth="1"/>
    <col min="7" max="7" width="11.5703125" style="88" customWidth="1"/>
    <col min="8" max="8" width="14.7109375" style="88" customWidth="1"/>
    <col min="9" max="9" width="14" style="88" customWidth="1"/>
    <col min="10" max="10" width="9.140625" style="166"/>
  </cols>
  <sheetData>
    <row r="1" spans="2:9" x14ac:dyDescent="0.2">
      <c r="B1" s="87"/>
      <c r="C1" s="87"/>
      <c r="D1" s="87"/>
      <c r="E1" s="87"/>
      <c r="F1" s="87"/>
      <c r="G1" s="87"/>
      <c r="H1" s="87"/>
      <c r="I1" s="87"/>
    </row>
    <row r="2" spans="2:9" s="166" customFormat="1" ht="15.75" x14ac:dyDescent="0.25">
      <c r="B2" s="177" t="s">
        <v>27</v>
      </c>
      <c r="C2" s="177"/>
      <c r="D2" s="177"/>
      <c r="E2" s="177"/>
      <c r="F2" s="177"/>
      <c r="G2" s="177"/>
      <c r="H2" s="177"/>
      <c r="I2" s="177"/>
    </row>
    <row r="3" spans="2:9" s="166" customFormat="1" ht="15.75" x14ac:dyDescent="0.25">
      <c r="B3" s="177" t="s">
        <v>55</v>
      </c>
      <c r="C3" s="177"/>
      <c r="D3" s="177"/>
      <c r="E3" s="177"/>
      <c r="F3" s="177"/>
      <c r="G3" s="177"/>
      <c r="H3" s="177"/>
      <c r="I3" s="177"/>
    </row>
    <row r="4" spans="2:9" s="166" customFormat="1" ht="15.75" x14ac:dyDescent="0.25">
      <c r="B4" s="177" t="s">
        <v>53</v>
      </c>
      <c r="C4" s="177"/>
      <c r="D4" s="177"/>
      <c r="E4" s="177"/>
      <c r="F4" s="177"/>
      <c r="G4" s="177"/>
      <c r="H4" s="177"/>
      <c r="I4" s="177"/>
    </row>
    <row r="5" spans="2:9" ht="13.5" thickBot="1" x14ac:dyDescent="0.25">
      <c r="C5" s="89" t="s">
        <v>0</v>
      </c>
      <c r="D5" s="89"/>
      <c r="E5" s="89"/>
      <c r="F5" s="89"/>
      <c r="G5" s="89"/>
      <c r="H5" s="89"/>
      <c r="I5" s="89"/>
    </row>
    <row r="6" spans="2:9" x14ac:dyDescent="0.2">
      <c r="B6" s="174" t="s">
        <v>28</v>
      </c>
      <c r="C6" s="90"/>
      <c r="D6" s="90"/>
      <c r="E6" s="90"/>
      <c r="F6" s="90"/>
      <c r="G6" s="90"/>
      <c r="H6" s="90"/>
      <c r="I6" s="91"/>
    </row>
    <row r="7" spans="2:9" x14ac:dyDescent="0.2">
      <c r="B7" s="175"/>
      <c r="C7" s="143" t="s">
        <v>56</v>
      </c>
      <c r="D7" s="167"/>
      <c r="E7" s="129"/>
      <c r="F7" s="129"/>
      <c r="G7" s="94"/>
      <c r="H7" s="93"/>
      <c r="I7" s="95"/>
    </row>
    <row r="8" spans="2:9" x14ac:dyDescent="0.2">
      <c r="B8" s="175"/>
      <c r="C8" s="129" t="s">
        <v>29</v>
      </c>
      <c r="D8" s="155">
        <v>1334</v>
      </c>
      <c r="E8" s="129"/>
      <c r="F8" s="129"/>
      <c r="G8" s="93"/>
      <c r="H8" s="93"/>
      <c r="I8" s="95"/>
    </row>
    <row r="9" spans="2:9" ht="13.5" thickBot="1" x14ac:dyDescent="0.25">
      <c r="B9" s="176"/>
      <c r="C9" s="96"/>
      <c r="D9" s="96"/>
      <c r="E9" s="97"/>
      <c r="F9" s="96"/>
      <c r="G9" s="96"/>
      <c r="H9" s="96"/>
      <c r="I9" s="98"/>
    </row>
    <row r="10" spans="2:9" ht="13.5" thickBot="1" x14ac:dyDescent="0.25">
      <c r="B10" s="99"/>
      <c r="C10" s="100"/>
      <c r="D10" s="100"/>
      <c r="E10" s="100"/>
      <c r="F10" s="100"/>
      <c r="G10" s="100"/>
      <c r="H10" s="100"/>
      <c r="I10" s="101"/>
    </row>
    <row r="11" spans="2:9" x14ac:dyDescent="0.2">
      <c r="B11" s="174" t="s">
        <v>52</v>
      </c>
      <c r="C11" s="90"/>
      <c r="D11" s="90"/>
      <c r="E11" s="90"/>
      <c r="F11" s="90"/>
      <c r="G11" s="102"/>
      <c r="H11" s="103"/>
      <c r="I11" s="104"/>
    </row>
    <row r="12" spans="2:9" x14ac:dyDescent="0.2">
      <c r="B12" s="175"/>
      <c r="C12" s="105" t="s">
        <v>30</v>
      </c>
      <c r="D12" s="93"/>
      <c r="E12" s="93">
        <v>1</v>
      </c>
      <c r="F12" s="106" t="s">
        <v>31</v>
      </c>
      <c r="G12" s="107">
        <v>14</v>
      </c>
      <c r="H12" s="108"/>
      <c r="I12" s="109">
        <f>G12</f>
        <v>14</v>
      </c>
    </row>
    <row r="13" spans="2:9" x14ac:dyDescent="0.2">
      <c r="B13" s="175"/>
      <c r="C13" s="93" t="s">
        <v>32</v>
      </c>
      <c r="D13" s="93"/>
      <c r="E13" s="110">
        <f>$D$8</f>
        <v>1334</v>
      </c>
      <c r="F13" s="106" t="s">
        <v>31</v>
      </c>
      <c r="G13" s="111">
        <v>9.6839999999999996E-2</v>
      </c>
      <c r="H13" s="93"/>
      <c r="I13" s="112">
        <f>E13*G13</f>
        <v>129.18456</v>
      </c>
    </row>
    <row r="14" spans="2:9" x14ac:dyDescent="0.2">
      <c r="B14" s="175"/>
      <c r="C14" s="93"/>
      <c r="D14" s="113"/>
      <c r="E14" s="114"/>
      <c r="F14" s="115"/>
      <c r="G14" s="114"/>
      <c r="H14" s="92" t="s">
        <v>33</v>
      </c>
      <c r="I14" s="116">
        <f>SUM(I12:I13)</f>
        <v>143.18456</v>
      </c>
    </row>
    <row r="15" spans="2:9" x14ac:dyDescent="0.2">
      <c r="B15" s="175"/>
      <c r="C15" s="93"/>
      <c r="D15" s="113"/>
      <c r="E15" s="114"/>
      <c r="F15" s="115"/>
      <c r="G15" s="114"/>
      <c r="H15" s="92"/>
      <c r="I15" s="117"/>
    </row>
    <row r="16" spans="2:9" x14ac:dyDescent="0.2">
      <c r="B16" s="175"/>
      <c r="C16" s="93" t="s">
        <v>34</v>
      </c>
      <c r="D16" s="93"/>
      <c r="E16" s="110">
        <f>$D$8</f>
        <v>1334</v>
      </c>
      <c r="F16" s="106" t="s">
        <v>31</v>
      </c>
      <c r="G16" s="118">
        <v>3.8999999999999999E-4</v>
      </c>
      <c r="H16" s="93"/>
      <c r="I16" s="109">
        <f>E16*G16</f>
        <v>0.52025999999999994</v>
      </c>
    </row>
    <row r="17" spans="2:9" x14ac:dyDescent="0.2">
      <c r="B17" s="175"/>
      <c r="C17" s="93" t="s">
        <v>35</v>
      </c>
      <c r="D17" s="93"/>
      <c r="E17" s="110">
        <f>$D$8</f>
        <v>1334</v>
      </c>
      <c r="F17" s="106" t="s">
        <v>31</v>
      </c>
      <c r="G17" s="118">
        <v>2.9999999999999997E-4</v>
      </c>
      <c r="H17" s="93" t="s">
        <v>0</v>
      </c>
      <c r="I17" s="119">
        <f>E17*G17</f>
        <v>0.40019999999999994</v>
      </c>
    </row>
    <row r="18" spans="2:9" x14ac:dyDescent="0.2">
      <c r="B18" s="175"/>
      <c r="C18" s="93" t="s">
        <v>36</v>
      </c>
      <c r="D18" s="93"/>
      <c r="E18" s="110">
        <v>1</v>
      </c>
      <c r="F18" s="106" t="s">
        <v>31</v>
      </c>
      <c r="G18" s="120">
        <v>0</v>
      </c>
      <c r="H18" s="93"/>
      <c r="I18" s="119">
        <f>E18*G18</f>
        <v>0</v>
      </c>
    </row>
    <row r="19" spans="2:9" x14ac:dyDescent="0.2">
      <c r="B19" s="175"/>
      <c r="C19" s="93" t="s">
        <v>37</v>
      </c>
      <c r="D19" s="93"/>
      <c r="E19" s="110">
        <v>1</v>
      </c>
      <c r="F19" s="106" t="s">
        <v>31</v>
      </c>
      <c r="G19" s="121">
        <v>0.3</v>
      </c>
      <c r="H19" s="93"/>
      <c r="I19" s="122">
        <f>G19*E19</f>
        <v>0.3</v>
      </c>
    </row>
    <row r="20" spans="2:9" x14ac:dyDescent="0.2">
      <c r="B20" s="175"/>
      <c r="C20" s="93" t="s">
        <v>38</v>
      </c>
      <c r="D20" s="93"/>
      <c r="E20" s="110">
        <f>$D$8</f>
        <v>1334</v>
      </c>
      <c r="F20" s="106" t="s">
        <v>31</v>
      </c>
      <c r="G20" s="118">
        <v>-1.206E-3</v>
      </c>
      <c r="H20" s="93"/>
      <c r="I20" s="122">
        <f>E20*G20</f>
        <v>-1.6088040000000001</v>
      </c>
    </row>
    <row r="21" spans="2:9" x14ac:dyDescent="0.2">
      <c r="B21" s="175"/>
      <c r="C21" s="93" t="s">
        <v>39</v>
      </c>
      <c r="D21" s="93"/>
      <c r="E21" s="110">
        <f>$D$8</f>
        <v>1334</v>
      </c>
      <c r="F21" s="106" t="s">
        <v>31</v>
      </c>
      <c r="G21" s="118">
        <v>1.3569999999999999E-3</v>
      </c>
      <c r="H21" s="93"/>
      <c r="I21" s="122">
        <f>E21*G21</f>
        <v>1.8102379999999998</v>
      </c>
    </row>
    <row r="22" spans="2:9" x14ac:dyDescent="0.2">
      <c r="B22" s="175"/>
      <c r="C22" s="93" t="s">
        <v>40</v>
      </c>
      <c r="D22" s="93"/>
      <c r="E22" s="110">
        <f>$D$8</f>
        <v>1334</v>
      </c>
      <c r="F22" s="106" t="s">
        <v>31</v>
      </c>
      <c r="G22" s="118">
        <v>8.0000000000000007E-5</v>
      </c>
      <c r="H22" s="93"/>
      <c r="I22" s="122">
        <f>E22*G22</f>
        <v>0.10672000000000001</v>
      </c>
    </row>
    <row r="23" spans="2:9" x14ac:dyDescent="0.2">
      <c r="B23" s="175"/>
      <c r="C23" s="93" t="s">
        <v>41</v>
      </c>
      <c r="D23" s="93"/>
      <c r="E23" s="110">
        <f>$D$8</f>
        <v>1334</v>
      </c>
      <c r="F23" s="106" t="s">
        <v>31</v>
      </c>
      <c r="G23" s="118">
        <v>-4.803E-3</v>
      </c>
      <c r="H23" s="93"/>
      <c r="I23" s="123">
        <f>E23*G23</f>
        <v>-6.4072019999999998</v>
      </c>
    </row>
    <row r="24" spans="2:9" x14ac:dyDescent="0.2">
      <c r="B24" s="175"/>
      <c r="C24" s="93"/>
      <c r="D24" s="93"/>
      <c r="E24" s="110"/>
      <c r="F24" s="106"/>
      <c r="G24" s="111"/>
      <c r="H24" s="92" t="s">
        <v>42</v>
      </c>
      <c r="I24" s="124">
        <f>(SUM(I16:I23))</f>
        <v>-4.8785880000000006</v>
      </c>
    </row>
    <row r="25" spans="2:9" x14ac:dyDescent="0.2">
      <c r="B25" s="175"/>
      <c r="C25" s="93"/>
      <c r="D25" s="93"/>
      <c r="E25" s="110"/>
      <c r="F25" s="106"/>
      <c r="G25" s="111"/>
      <c r="H25" s="93"/>
      <c r="I25" s="122"/>
    </row>
    <row r="26" spans="2:9" x14ac:dyDescent="0.2">
      <c r="B26" s="175"/>
      <c r="C26" s="93"/>
      <c r="D26" s="113"/>
      <c r="E26" s="93"/>
      <c r="F26" s="106"/>
      <c r="G26" s="125"/>
      <c r="H26" s="92" t="s">
        <v>43</v>
      </c>
      <c r="I26" s="126">
        <f>ROUND(I14+I24,2)</f>
        <v>138.31</v>
      </c>
    </row>
    <row r="27" spans="2:9" x14ac:dyDescent="0.2">
      <c r="B27" s="175"/>
      <c r="C27" s="93"/>
      <c r="D27" s="113"/>
      <c r="E27" s="93"/>
      <c r="F27" s="106"/>
      <c r="G27" s="125"/>
      <c r="H27" s="92"/>
      <c r="I27" s="126"/>
    </row>
    <row r="28" spans="2:9" x14ac:dyDescent="0.2">
      <c r="B28" s="175"/>
      <c r="C28" s="93" t="s">
        <v>44</v>
      </c>
      <c r="D28" s="92"/>
      <c r="E28" s="127">
        <f>$I$26</f>
        <v>138.31</v>
      </c>
      <c r="F28" s="106" t="s">
        <v>31</v>
      </c>
      <c r="G28" s="128">
        <v>4.0064000000000002E-2</v>
      </c>
      <c r="H28" s="93"/>
      <c r="I28" s="122">
        <f>E28*G28</f>
        <v>5.5412518400000002</v>
      </c>
    </row>
    <row r="29" spans="2:9" x14ac:dyDescent="0.2">
      <c r="B29" s="175"/>
      <c r="C29" s="156" t="s">
        <v>45</v>
      </c>
      <c r="D29" s="156"/>
      <c r="E29" s="157">
        <f>$I$26</f>
        <v>138.31</v>
      </c>
      <c r="F29" s="158" t="s">
        <v>31</v>
      </c>
      <c r="G29" s="159">
        <v>5.4066999999999997E-2</v>
      </c>
      <c r="H29" s="156"/>
      <c r="I29" s="160">
        <f>ROUND(+E29*G29,3)</f>
        <v>7.4779999999999998</v>
      </c>
    </row>
    <row r="30" spans="2:9" ht="13.5" thickBot="1" x14ac:dyDescent="0.25">
      <c r="B30" s="175"/>
      <c r="C30" s="93"/>
      <c r="D30" s="93"/>
      <c r="E30" s="93"/>
      <c r="F30" s="93"/>
      <c r="G30" s="129"/>
      <c r="H30" s="92" t="s">
        <v>46</v>
      </c>
      <c r="I30" s="130">
        <f>ROUND(SUM(I26:I29),2)</f>
        <v>151.33000000000001</v>
      </c>
    </row>
    <row r="31" spans="2:9" ht="14.25" thickTop="1" thickBot="1" x14ac:dyDescent="0.25">
      <c r="B31" s="176"/>
      <c r="C31" s="96"/>
      <c r="D31" s="96"/>
      <c r="E31" s="96"/>
      <c r="F31" s="96"/>
      <c r="G31" s="96"/>
      <c r="H31" s="131"/>
      <c r="I31" s="132"/>
    </row>
    <row r="32" spans="2:9" ht="13.5" thickBot="1" x14ac:dyDescent="0.25">
      <c r="B32" s="133"/>
      <c r="C32" s="134"/>
      <c r="D32" s="134"/>
      <c r="E32" s="134"/>
      <c r="F32" s="134"/>
      <c r="G32" s="134"/>
      <c r="H32" s="134"/>
      <c r="I32" s="135"/>
    </row>
    <row r="33" spans="2:9" x14ac:dyDescent="0.2">
      <c r="B33" s="174" t="s">
        <v>51</v>
      </c>
      <c r="C33" s="90"/>
      <c r="D33" s="90"/>
      <c r="E33" s="90"/>
      <c r="F33" s="90"/>
      <c r="G33" s="90"/>
      <c r="H33" s="103"/>
      <c r="I33" s="104"/>
    </row>
    <row r="34" spans="2:9" x14ac:dyDescent="0.2">
      <c r="B34" s="175"/>
      <c r="C34" s="105" t="s">
        <v>30</v>
      </c>
      <c r="D34" s="93"/>
      <c r="E34" s="93">
        <v>1</v>
      </c>
      <c r="F34" s="106" t="s">
        <v>31</v>
      </c>
      <c r="G34" s="107">
        <v>14</v>
      </c>
      <c r="H34" s="108"/>
      <c r="I34" s="136">
        <f>G34*E34</f>
        <v>14</v>
      </c>
    </row>
    <row r="35" spans="2:9" x14ac:dyDescent="0.2">
      <c r="B35" s="175"/>
      <c r="C35" s="93" t="s">
        <v>32</v>
      </c>
      <c r="D35" s="93"/>
      <c r="E35" s="110">
        <f>$D$8</f>
        <v>1334</v>
      </c>
      <c r="F35" s="106" t="s">
        <v>31</v>
      </c>
      <c r="G35" s="111">
        <v>9.6839999999999996E-2</v>
      </c>
      <c r="H35" s="93"/>
      <c r="I35" s="137">
        <f>E35*G35</f>
        <v>129.18456</v>
      </c>
    </row>
    <row r="36" spans="2:9" x14ac:dyDescent="0.2">
      <c r="B36" s="175"/>
      <c r="C36" s="93"/>
      <c r="D36" s="113"/>
      <c r="E36" s="114"/>
      <c r="F36" s="115"/>
      <c r="G36" s="114"/>
      <c r="H36" s="92" t="s">
        <v>33</v>
      </c>
      <c r="I36" s="138">
        <f>SUM(I34:I35)</f>
        <v>143.18456</v>
      </c>
    </row>
    <row r="37" spans="2:9" x14ac:dyDescent="0.2">
      <c r="B37" s="175"/>
      <c r="C37" s="93"/>
      <c r="D37" s="113"/>
      <c r="E37" s="114"/>
      <c r="F37" s="115"/>
      <c r="G37" s="114"/>
      <c r="H37" s="92"/>
      <c r="I37" s="117"/>
    </row>
    <row r="38" spans="2:9" x14ac:dyDescent="0.2">
      <c r="B38" s="175"/>
      <c r="C38" s="93" t="s">
        <v>34</v>
      </c>
      <c r="D38" s="93"/>
      <c r="E38" s="110">
        <f>$D$8</f>
        <v>1334</v>
      </c>
      <c r="F38" s="106" t="s">
        <v>31</v>
      </c>
      <c r="G38" s="118">
        <v>3.8999999999999999E-4</v>
      </c>
      <c r="H38" s="93"/>
      <c r="I38" s="109">
        <f>E38*G38</f>
        <v>0.52025999999999994</v>
      </c>
    </row>
    <row r="39" spans="2:9" x14ac:dyDescent="0.2">
      <c r="B39" s="175"/>
      <c r="C39" s="93" t="s">
        <v>35</v>
      </c>
      <c r="D39" s="93"/>
      <c r="E39" s="110">
        <f>$D$8</f>
        <v>1334</v>
      </c>
      <c r="F39" s="106" t="s">
        <v>31</v>
      </c>
      <c r="G39" s="118">
        <v>2.9999999999999997E-4</v>
      </c>
      <c r="H39" s="93" t="s">
        <v>0</v>
      </c>
      <c r="I39" s="119">
        <f>E39*G39</f>
        <v>0.40019999999999994</v>
      </c>
    </row>
    <row r="40" spans="2:9" x14ac:dyDescent="0.2">
      <c r="B40" s="175"/>
      <c r="C40" s="93" t="s">
        <v>36</v>
      </c>
      <c r="D40" s="93"/>
      <c r="E40" s="110">
        <v>1</v>
      </c>
      <c r="F40" s="106" t="s">
        <v>31</v>
      </c>
      <c r="G40" s="120">
        <v>0</v>
      </c>
      <c r="H40" s="93"/>
      <c r="I40" s="119">
        <f>E40*G40</f>
        <v>0</v>
      </c>
    </row>
    <row r="41" spans="2:9" x14ac:dyDescent="0.2">
      <c r="B41" s="175"/>
      <c r="C41" s="93" t="s">
        <v>37</v>
      </c>
      <c r="D41" s="93"/>
      <c r="E41" s="110">
        <v>1</v>
      </c>
      <c r="F41" s="106" t="s">
        <v>31</v>
      </c>
      <c r="G41" s="121">
        <v>0.3</v>
      </c>
      <c r="H41" s="93"/>
      <c r="I41" s="122">
        <f>G41*E41</f>
        <v>0.3</v>
      </c>
    </row>
    <row r="42" spans="2:9" x14ac:dyDescent="0.2">
      <c r="B42" s="175"/>
      <c r="C42" s="129" t="s">
        <v>38</v>
      </c>
      <c r="D42" s="129"/>
      <c r="E42" s="110">
        <f>$D$8</f>
        <v>1334</v>
      </c>
      <c r="F42" s="115" t="s">
        <v>31</v>
      </c>
      <c r="G42" s="118">
        <v>-1.206E-3</v>
      </c>
      <c r="H42" s="129"/>
      <c r="I42" s="122">
        <f>E42*G42</f>
        <v>-1.6088040000000001</v>
      </c>
    </row>
    <row r="43" spans="2:9" x14ac:dyDescent="0.2">
      <c r="B43" s="175"/>
      <c r="C43" s="129" t="s">
        <v>39</v>
      </c>
      <c r="D43" s="129"/>
      <c r="E43" s="110">
        <f>$D$8</f>
        <v>1334</v>
      </c>
      <c r="F43" s="115" t="s">
        <v>31</v>
      </c>
      <c r="G43" s="118">
        <v>1.3569999999999999E-3</v>
      </c>
      <c r="H43" s="129"/>
      <c r="I43" s="122">
        <f>E43*G43</f>
        <v>1.8102379999999998</v>
      </c>
    </row>
    <row r="44" spans="2:9" x14ac:dyDescent="0.2">
      <c r="B44" s="175"/>
      <c r="C44" s="129" t="s">
        <v>40</v>
      </c>
      <c r="D44" s="129"/>
      <c r="E44" s="110">
        <f>$D$8</f>
        <v>1334</v>
      </c>
      <c r="F44" s="115" t="s">
        <v>31</v>
      </c>
      <c r="G44" s="118">
        <v>8.0000000000000007E-5</v>
      </c>
      <c r="H44" s="129"/>
      <c r="I44" s="122">
        <f>E44*G44</f>
        <v>0.10672000000000001</v>
      </c>
    </row>
    <row r="45" spans="2:9" x14ac:dyDescent="0.2">
      <c r="B45" s="175"/>
      <c r="C45" s="129" t="s">
        <v>41</v>
      </c>
      <c r="D45" s="129"/>
      <c r="E45" s="110">
        <f>$D$8</f>
        <v>1334</v>
      </c>
      <c r="F45" s="115" t="s">
        <v>31</v>
      </c>
      <c r="G45" s="118">
        <v>-4.803E-3</v>
      </c>
      <c r="H45" s="129"/>
      <c r="I45" s="123">
        <f>E45*G45</f>
        <v>-6.4072019999999998</v>
      </c>
    </row>
    <row r="46" spans="2:9" x14ac:dyDescent="0.2">
      <c r="B46" s="175"/>
      <c r="C46" s="93"/>
      <c r="D46" s="93"/>
      <c r="E46" s="110"/>
      <c r="F46" s="106"/>
      <c r="G46" s="111"/>
      <c r="H46" s="92" t="s">
        <v>42</v>
      </c>
      <c r="I46" s="139">
        <f>(SUM(I38:I45))</f>
        <v>-4.8785880000000006</v>
      </c>
    </row>
    <row r="47" spans="2:9" x14ac:dyDescent="0.2">
      <c r="B47" s="175"/>
      <c r="C47" s="93"/>
      <c r="D47" s="93"/>
      <c r="E47" s="110"/>
      <c r="F47" s="106"/>
      <c r="G47" s="111"/>
      <c r="H47" s="93"/>
      <c r="I47" s="140"/>
    </row>
    <row r="48" spans="2:9" x14ac:dyDescent="0.2">
      <c r="B48" s="175"/>
      <c r="C48" s="93"/>
      <c r="D48" s="113"/>
      <c r="E48" s="93"/>
      <c r="F48" s="106"/>
      <c r="G48" s="125"/>
      <c r="H48" s="92" t="s">
        <v>43</v>
      </c>
      <c r="I48" s="141">
        <f>ROUND(I36+I46,2)</f>
        <v>138.31</v>
      </c>
    </row>
    <row r="49" spans="2:9" x14ac:dyDescent="0.2">
      <c r="B49" s="175"/>
      <c r="C49" s="129"/>
      <c r="D49" s="142"/>
      <c r="E49" s="129"/>
      <c r="F49" s="115"/>
      <c r="G49" s="125"/>
      <c r="H49" s="143"/>
      <c r="I49" s="126"/>
    </row>
    <row r="50" spans="2:9" x14ac:dyDescent="0.2">
      <c r="B50" s="175"/>
      <c r="C50" s="129" t="s">
        <v>44</v>
      </c>
      <c r="D50" s="143"/>
      <c r="E50" s="144">
        <f>$I$48</f>
        <v>138.31</v>
      </c>
      <c r="F50" s="115" t="s">
        <v>31</v>
      </c>
      <c r="G50" s="128">
        <v>4.0064000000000002E-2</v>
      </c>
      <c r="H50" s="129"/>
      <c r="I50" s="122">
        <f>E50*G50</f>
        <v>5.5412518400000002</v>
      </c>
    </row>
    <row r="51" spans="2:9" x14ac:dyDescent="0.2">
      <c r="B51" s="175"/>
      <c r="C51" s="156" t="s">
        <v>45</v>
      </c>
      <c r="D51" s="156"/>
      <c r="E51" s="157">
        <f>$I$48</f>
        <v>138.31</v>
      </c>
      <c r="F51" s="158" t="s">
        <v>31</v>
      </c>
      <c r="G51" s="159">
        <v>5.4224000000000001E-2</v>
      </c>
      <c r="H51" s="156"/>
      <c r="I51" s="160">
        <f>ROUND(+E51*G51,3)</f>
        <v>7.5</v>
      </c>
    </row>
    <row r="52" spans="2:9" ht="13.5" thickBot="1" x14ac:dyDescent="0.25">
      <c r="B52" s="175"/>
      <c r="C52" s="129"/>
      <c r="D52" s="129"/>
      <c r="E52" s="129"/>
      <c r="F52" s="129"/>
      <c r="G52" s="129"/>
      <c r="H52" s="143" t="s">
        <v>46</v>
      </c>
      <c r="I52" s="145">
        <f>ROUND(SUM(I48:I51),2)</f>
        <v>151.35</v>
      </c>
    </row>
    <row r="53" spans="2:9" ht="14.25" thickTop="1" thickBot="1" x14ac:dyDescent="0.25">
      <c r="B53" s="176"/>
      <c r="C53" s="96"/>
      <c r="D53" s="96"/>
      <c r="E53" s="96"/>
      <c r="F53" s="96"/>
      <c r="G53" s="96"/>
      <c r="H53" s="96"/>
      <c r="I53" s="146"/>
    </row>
    <row r="54" spans="2:9" x14ac:dyDescent="0.2">
      <c r="C54" s="89"/>
      <c r="D54" s="89"/>
      <c r="E54" s="89"/>
      <c r="F54" s="89"/>
      <c r="G54" s="89"/>
      <c r="H54" s="89"/>
      <c r="I54" s="89"/>
    </row>
    <row r="55" spans="2:9" x14ac:dyDescent="0.2">
      <c r="C55" s="147" t="s">
        <v>50</v>
      </c>
      <c r="D55" s="148"/>
      <c r="E55" s="149"/>
      <c r="F55" s="161"/>
      <c r="G55" s="162">
        <f>I52-I30</f>
        <v>1.999999999998181E-2</v>
      </c>
      <c r="H55" s="89"/>
      <c r="I55" s="89"/>
    </row>
    <row r="56" spans="2:9" x14ac:dyDescent="0.2">
      <c r="C56" s="150" t="s">
        <v>47</v>
      </c>
      <c r="D56" s="151"/>
      <c r="E56" s="152"/>
      <c r="F56" s="153"/>
      <c r="G56" s="163">
        <f>-(I30-I52)/I30</f>
        <v>1.3216150135453517E-4</v>
      </c>
      <c r="H56" s="89"/>
      <c r="I56" s="89"/>
    </row>
    <row r="57" spans="2:9" x14ac:dyDescent="0.2">
      <c r="H57" s="154"/>
      <c r="I57" s="154"/>
    </row>
  </sheetData>
  <mergeCells count="6">
    <mergeCell ref="B33:B53"/>
    <mergeCell ref="B2:I2"/>
    <mergeCell ref="B3:I3"/>
    <mergeCell ref="B4:I4"/>
    <mergeCell ref="B6:B9"/>
    <mergeCell ref="B11:B31"/>
  </mergeCells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zoomScaleNormal="100" workbookViewId="0">
      <pane ySplit="8" topLeftCell="A9" activePane="bottomLeft" state="frozen"/>
      <selection activeCell="F38" sqref="F38"/>
      <selection pane="bottomLeft" activeCell="M21" sqref="M21"/>
    </sheetView>
  </sheetViews>
  <sheetFormatPr defaultRowHeight="12.75" x14ac:dyDescent="0.2"/>
  <cols>
    <col min="1" max="1" width="3.7109375" customWidth="1"/>
    <col min="2" max="2" width="5.7109375" customWidth="1"/>
    <col min="3" max="3" width="5.5703125" style="13" customWidth="1"/>
    <col min="4" max="4" width="0.5703125" customWidth="1"/>
    <col min="5" max="5" width="57.85546875" customWidth="1"/>
    <col min="6" max="6" width="0.5703125" customWidth="1"/>
    <col min="7" max="7" width="17.42578125" bestFit="1" customWidth="1"/>
    <col min="8" max="8" width="0.7109375" customWidth="1"/>
    <col min="9" max="9" width="22.5703125" customWidth="1"/>
  </cols>
  <sheetData>
    <row r="1" spans="1:9" x14ac:dyDescent="0.2">
      <c r="A1" s="12"/>
      <c r="B1" s="12"/>
      <c r="C1" s="12"/>
      <c r="D1" s="12"/>
      <c r="E1" s="12"/>
      <c r="F1" s="12"/>
      <c r="G1" s="12"/>
      <c r="H1" s="12"/>
    </row>
    <row r="2" spans="1:9" x14ac:dyDescent="0.2">
      <c r="A2" t="s">
        <v>0</v>
      </c>
      <c r="E2" s="14"/>
      <c r="G2" s="13" t="s">
        <v>1</v>
      </c>
      <c r="H2" s="13"/>
    </row>
    <row r="3" spans="1:9" x14ac:dyDescent="0.2">
      <c r="E3" s="15"/>
    </row>
    <row r="5" spans="1:9" s="166" customFormat="1" x14ac:dyDescent="0.2">
      <c r="C5" s="168"/>
      <c r="E5" s="169" t="s">
        <v>2</v>
      </c>
    </row>
    <row r="6" spans="1:9" s="166" customFormat="1" x14ac:dyDescent="0.2">
      <c r="C6" s="168"/>
      <c r="E6" s="168" t="s">
        <v>3</v>
      </c>
      <c r="I6" s="166" t="s">
        <v>0</v>
      </c>
    </row>
    <row r="7" spans="1:9" s="166" customFormat="1" x14ac:dyDescent="0.2">
      <c r="C7" s="168"/>
      <c r="E7" s="170" t="s">
        <v>54</v>
      </c>
    </row>
    <row r="8" spans="1:9" s="166" customFormat="1" x14ac:dyDescent="0.2">
      <c r="C8" s="168"/>
      <c r="E8" s="171" t="s">
        <v>53</v>
      </c>
    </row>
    <row r="9" spans="1:9" ht="13.5" thickBot="1" x14ac:dyDescent="0.25"/>
    <row r="10" spans="1:9" x14ac:dyDescent="0.2">
      <c r="B10" s="2"/>
      <c r="C10" s="16"/>
      <c r="D10" s="3"/>
      <c r="E10" s="17" t="s">
        <v>4</v>
      </c>
      <c r="F10" s="3"/>
      <c r="G10" s="4"/>
      <c r="H10" s="80"/>
      <c r="I10" s="23"/>
    </row>
    <row r="11" spans="1:9" x14ac:dyDescent="0.2">
      <c r="B11" s="5"/>
      <c r="C11" s="11"/>
      <c r="D11" s="1"/>
      <c r="E11" s="1"/>
      <c r="F11" s="1"/>
      <c r="G11" s="7"/>
      <c r="H11" s="78"/>
      <c r="I11" s="27"/>
    </row>
    <row r="12" spans="1:9" x14ac:dyDescent="0.2">
      <c r="B12" s="5"/>
      <c r="C12" s="11"/>
      <c r="D12" s="1"/>
      <c r="E12" s="11" t="s">
        <v>5</v>
      </c>
      <c r="F12" s="1"/>
      <c r="G12" s="7"/>
      <c r="H12" s="78"/>
      <c r="I12" s="27"/>
    </row>
    <row r="13" spans="1:9" ht="26.25" thickBot="1" x14ac:dyDescent="0.25">
      <c r="B13" s="18"/>
      <c r="C13" s="19"/>
      <c r="D13" s="9"/>
      <c r="E13" s="1"/>
      <c r="F13" s="9"/>
      <c r="G13" s="6" t="s">
        <v>26</v>
      </c>
      <c r="H13" s="81"/>
      <c r="I13" s="77" t="s">
        <v>49</v>
      </c>
    </row>
    <row r="14" spans="1:9" ht="15" customHeight="1" x14ac:dyDescent="0.2">
      <c r="B14" s="20" t="s">
        <v>6</v>
      </c>
      <c r="C14" s="21">
        <v>1</v>
      </c>
      <c r="D14" s="22"/>
      <c r="E14" s="23" t="s">
        <v>7</v>
      </c>
      <c r="F14" s="24"/>
      <c r="G14" s="59">
        <v>3792097.26</v>
      </c>
      <c r="H14" s="82"/>
      <c r="I14" s="59">
        <v>3792097.26</v>
      </c>
    </row>
    <row r="15" spans="1:9" x14ac:dyDescent="0.2">
      <c r="B15" s="5"/>
      <c r="C15" s="25"/>
      <c r="D15" s="26"/>
      <c r="E15" s="27"/>
      <c r="F15" s="28"/>
      <c r="G15" s="60"/>
      <c r="H15" s="82"/>
      <c r="I15" s="60"/>
    </row>
    <row r="16" spans="1:9" x14ac:dyDescent="0.2">
      <c r="B16" s="8" t="s">
        <v>6</v>
      </c>
      <c r="C16" s="25">
        <f>+C14+1</f>
        <v>2</v>
      </c>
      <c r="D16" s="26"/>
      <c r="E16" s="29" t="s">
        <v>8</v>
      </c>
      <c r="F16" s="28"/>
      <c r="G16" s="61">
        <v>3824697</v>
      </c>
      <c r="H16" s="83"/>
      <c r="I16" s="61">
        <v>3824697</v>
      </c>
    </row>
    <row r="17" spans="2:9" x14ac:dyDescent="0.2">
      <c r="B17" s="8"/>
      <c r="C17" s="25"/>
      <c r="D17" s="26"/>
      <c r="E17" s="27"/>
      <c r="F17" s="28"/>
      <c r="G17" s="61"/>
      <c r="H17" s="83"/>
      <c r="I17" s="61"/>
    </row>
    <row r="18" spans="2:9" x14ac:dyDescent="0.2">
      <c r="B18" s="8" t="s">
        <v>6</v>
      </c>
      <c r="C18" s="25">
        <f>+C16+1</f>
        <v>3</v>
      </c>
      <c r="D18" s="26"/>
      <c r="E18" s="29" t="s">
        <v>9</v>
      </c>
      <c r="F18" s="28"/>
      <c r="G18" s="62">
        <v>2431966.6</v>
      </c>
      <c r="H18" s="84"/>
      <c r="I18" s="62">
        <v>2431966.6</v>
      </c>
    </row>
    <row r="19" spans="2:9" x14ac:dyDescent="0.2">
      <c r="B19" s="8"/>
      <c r="C19" s="25"/>
      <c r="D19" s="26"/>
      <c r="E19" s="27"/>
      <c r="F19" s="28"/>
      <c r="G19" s="60"/>
      <c r="H19" s="82"/>
      <c r="I19" s="60"/>
    </row>
    <row r="20" spans="2:9" x14ac:dyDescent="0.2">
      <c r="B20" s="8" t="s">
        <v>6</v>
      </c>
      <c r="C20" s="25">
        <f>+C18+1</f>
        <v>4</v>
      </c>
      <c r="D20" s="26"/>
      <c r="E20" s="27" t="s">
        <v>10</v>
      </c>
      <c r="F20" s="28"/>
      <c r="G20" s="60">
        <f>G14-G16+G18</f>
        <v>2399366.86</v>
      </c>
      <c r="H20" s="82"/>
      <c r="I20" s="60">
        <f>I14-I16+I18</f>
        <v>2399366.86</v>
      </c>
    </row>
    <row r="21" spans="2:9" x14ac:dyDescent="0.2">
      <c r="B21" s="8"/>
      <c r="C21" s="25"/>
      <c r="D21" s="26"/>
      <c r="E21" s="27"/>
      <c r="F21" s="28"/>
      <c r="G21" s="31"/>
      <c r="H21" s="84"/>
      <c r="I21" s="31"/>
    </row>
    <row r="22" spans="2:9" ht="25.5" x14ac:dyDescent="0.2">
      <c r="B22" s="32" t="s">
        <v>6</v>
      </c>
      <c r="C22" s="33">
        <v>5</v>
      </c>
      <c r="D22" s="26"/>
      <c r="E22" s="34" t="s">
        <v>11</v>
      </c>
      <c r="F22" s="28"/>
      <c r="G22" s="63">
        <v>0.90539999999999998</v>
      </c>
      <c r="H22" s="85"/>
      <c r="I22" s="63">
        <v>0.90539999999999998</v>
      </c>
    </row>
    <row r="23" spans="2:9" ht="13.15" customHeight="1" x14ac:dyDescent="0.2">
      <c r="B23" s="8"/>
      <c r="C23" s="25"/>
      <c r="D23" s="26"/>
      <c r="E23" s="27"/>
      <c r="F23" s="28"/>
      <c r="G23" s="31"/>
      <c r="H23" s="84"/>
      <c r="I23" s="31"/>
    </row>
    <row r="24" spans="2:9" x14ac:dyDescent="0.2">
      <c r="B24" s="8" t="s">
        <v>6</v>
      </c>
      <c r="C24" s="25">
        <f>C20+2</f>
        <v>6</v>
      </c>
      <c r="D24" s="26"/>
      <c r="E24" s="29" t="s">
        <v>12</v>
      </c>
      <c r="F24" s="28"/>
      <c r="G24" s="35">
        <f>ROUND(G20*G22,0)</f>
        <v>2172387</v>
      </c>
      <c r="H24" s="86"/>
      <c r="I24" s="35">
        <f>ROUND(I20*I22,0)</f>
        <v>2172387</v>
      </c>
    </row>
    <row r="25" spans="2:9" x14ac:dyDescent="0.2">
      <c r="B25" s="8"/>
      <c r="C25" s="25"/>
      <c r="D25" s="26"/>
      <c r="E25" s="29"/>
      <c r="F25" s="28"/>
      <c r="G25" s="35"/>
      <c r="H25" s="86"/>
      <c r="I25" s="35"/>
    </row>
    <row r="26" spans="2:9" x14ac:dyDescent="0.2">
      <c r="B26" s="8" t="s">
        <v>6</v>
      </c>
      <c r="C26" s="25" t="s">
        <v>13</v>
      </c>
      <c r="D26" s="26"/>
      <c r="E26" s="70" t="s">
        <v>48</v>
      </c>
      <c r="F26" s="28"/>
      <c r="G26" s="35">
        <v>0</v>
      </c>
      <c r="H26" s="86"/>
      <c r="I26" s="35">
        <v>7136</v>
      </c>
    </row>
    <row r="27" spans="2:9" x14ac:dyDescent="0.2">
      <c r="B27" s="8"/>
      <c r="C27" s="25"/>
      <c r="D27" s="26"/>
      <c r="E27" s="29"/>
      <c r="F27" s="28"/>
      <c r="G27" s="35"/>
      <c r="H27" s="86"/>
      <c r="I27" s="35"/>
    </row>
    <row r="28" spans="2:9" x14ac:dyDescent="0.2">
      <c r="B28" s="36" t="s">
        <v>14</v>
      </c>
      <c r="C28" s="25">
        <v>7</v>
      </c>
      <c r="D28" s="26"/>
      <c r="E28" s="37" t="s">
        <v>15</v>
      </c>
      <c r="F28" s="28"/>
      <c r="G28" s="35">
        <v>286207</v>
      </c>
      <c r="H28" s="86"/>
      <c r="I28" s="35">
        <v>286207</v>
      </c>
    </row>
    <row r="29" spans="2:9" x14ac:dyDescent="0.2">
      <c r="B29" s="36"/>
      <c r="C29" s="25"/>
      <c r="D29" s="26"/>
      <c r="E29" s="37"/>
      <c r="F29" s="28"/>
      <c r="G29" s="35"/>
      <c r="H29" s="86"/>
      <c r="I29" s="35"/>
    </row>
    <row r="30" spans="2:9" x14ac:dyDescent="0.2">
      <c r="B30" s="36" t="s">
        <v>14</v>
      </c>
      <c r="C30" s="25">
        <v>8</v>
      </c>
      <c r="D30" s="26"/>
      <c r="E30" s="37" t="s">
        <v>16</v>
      </c>
      <c r="F30" s="28"/>
      <c r="G30" s="35">
        <f>G24+G26+G28</f>
        <v>2458594</v>
      </c>
      <c r="H30" s="86"/>
      <c r="I30" s="35">
        <f>I24+I26+I28</f>
        <v>2465730</v>
      </c>
    </row>
    <row r="31" spans="2:9" ht="13.5" thickBot="1" x14ac:dyDescent="0.25">
      <c r="B31" s="8"/>
      <c r="C31" s="25"/>
      <c r="D31" s="26"/>
      <c r="E31" s="27"/>
      <c r="F31" s="28"/>
      <c r="G31" s="35"/>
      <c r="H31" s="86"/>
      <c r="I31" s="35"/>
    </row>
    <row r="32" spans="2:9" ht="13.9" customHeight="1" thickBot="1" x14ac:dyDescent="0.25">
      <c r="B32" s="8"/>
      <c r="C32" s="25"/>
      <c r="D32" s="26"/>
      <c r="E32" s="179" t="s">
        <v>17</v>
      </c>
      <c r="F32" s="38"/>
      <c r="G32" s="181" t="s">
        <v>18</v>
      </c>
      <c r="H32" s="39"/>
      <c r="I32" s="181" t="s">
        <v>18</v>
      </c>
    </row>
    <row r="33" spans="2:9" ht="13.5" thickBot="1" x14ac:dyDescent="0.25">
      <c r="B33" s="8"/>
      <c r="C33" s="25"/>
      <c r="D33" s="40"/>
      <c r="E33" s="180"/>
      <c r="F33" s="41"/>
      <c r="G33" s="182"/>
      <c r="H33" s="42"/>
      <c r="I33" s="182"/>
    </row>
    <row r="34" spans="2:9" x14ac:dyDescent="0.2">
      <c r="B34" s="8"/>
      <c r="C34" s="25"/>
      <c r="D34" s="26"/>
      <c r="E34" s="1"/>
      <c r="F34" s="28"/>
      <c r="G34" s="43"/>
      <c r="H34" s="44"/>
      <c r="I34" s="43"/>
    </row>
    <row r="35" spans="2:9" x14ac:dyDescent="0.2">
      <c r="B35" s="8" t="s">
        <v>0</v>
      </c>
      <c r="C35" s="25" t="s">
        <v>0</v>
      </c>
      <c r="D35" s="26"/>
      <c r="E35" s="183" t="s">
        <v>19</v>
      </c>
      <c r="F35" s="28"/>
      <c r="G35" s="185">
        <v>0.4269</v>
      </c>
      <c r="H35" s="71"/>
      <c r="I35" s="185">
        <v>0.4269</v>
      </c>
    </row>
    <row r="36" spans="2:9" ht="15" customHeight="1" x14ac:dyDescent="0.2">
      <c r="B36" s="8" t="s">
        <v>20</v>
      </c>
      <c r="C36" s="25">
        <v>9</v>
      </c>
      <c r="D36" s="26"/>
      <c r="E36" s="184"/>
      <c r="F36" s="28"/>
      <c r="G36" s="185"/>
      <c r="H36" s="71"/>
      <c r="I36" s="185"/>
    </row>
    <row r="37" spans="2:9" ht="15" customHeight="1" x14ac:dyDescent="0.2">
      <c r="B37" s="8"/>
      <c r="C37" s="25"/>
      <c r="D37" s="26"/>
      <c r="E37" s="165"/>
      <c r="F37" s="28"/>
      <c r="G37" s="72"/>
      <c r="H37" s="73"/>
      <c r="I37" s="64"/>
    </row>
    <row r="38" spans="2:9" ht="15" customHeight="1" x14ac:dyDescent="0.2">
      <c r="B38" s="8" t="s">
        <v>6</v>
      </c>
      <c r="C38" s="25">
        <v>10</v>
      </c>
      <c r="D38" s="26"/>
      <c r="E38" s="164" t="s">
        <v>21</v>
      </c>
      <c r="F38" s="28"/>
      <c r="G38" s="74">
        <f>ROUND(G30*G35,0)</f>
        <v>1049574</v>
      </c>
      <c r="H38" s="73"/>
      <c r="I38" s="65">
        <f>ROUND(I30*I35,0)</f>
        <v>1052620</v>
      </c>
    </row>
    <row r="39" spans="2:9" ht="15" customHeight="1" x14ac:dyDescent="0.2">
      <c r="B39" s="8"/>
      <c r="C39" s="25"/>
      <c r="D39" s="26"/>
      <c r="E39" s="164"/>
      <c r="F39" s="28"/>
      <c r="G39" s="74"/>
      <c r="H39" s="73"/>
      <c r="I39" s="65"/>
    </row>
    <row r="40" spans="2:9" x14ac:dyDescent="0.2">
      <c r="B40" s="8" t="s">
        <v>6</v>
      </c>
      <c r="C40" s="25">
        <v>11</v>
      </c>
      <c r="D40" s="26"/>
      <c r="E40" s="37" t="s">
        <v>22</v>
      </c>
      <c r="F40" s="28"/>
      <c r="G40" s="66">
        <v>19412556</v>
      </c>
      <c r="H40" s="48"/>
      <c r="I40" s="66">
        <v>19412556</v>
      </c>
    </row>
    <row r="41" spans="2:9" x14ac:dyDescent="0.2">
      <c r="B41" s="5"/>
      <c r="C41" s="45"/>
      <c r="D41" s="26"/>
      <c r="E41" s="1"/>
      <c r="F41" s="28"/>
      <c r="G41" s="75" t="s">
        <v>0</v>
      </c>
      <c r="H41" s="76"/>
      <c r="I41" s="46"/>
    </row>
    <row r="42" spans="2:9" x14ac:dyDescent="0.2">
      <c r="B42" s="47" t="s">
        <v>14</v>
      </c>
      <c r="C42" s="45">
        <v>12</v>
      </c>
      <c r="D42" s="26"/>
      <c r="E42" s="10" t="s">
        <v>23</v>
      </c>
      <c r="F42" s="28"/>
      <c r="G42" s="67">
        <f>ROUND(G38/G40,6)</f>
        <v>5.4066999999999997E-2</v>
      </c>
      <c r="H42" s="54"/>
      <c r="I42" s="67">
        <f>ROUND(I38/I40,6)</f>
        <v>5.4224000000000001E-2</v>
      </c>
    </row>
    <row r="43" spans="2:9" x14ac:dyDescent="0.2">
      <c r="B43" s="5"/>
      <c r="C43" s="45"/>
      <c r="D43" s="26"/>
      <c r="E43" s="49" t="s">
        <v>0</v>
      </c>
      <c r="F43" s="78"/>
      <c r="G43" s="68" t="s">
        <v>0</v>
      </c>
      <c r="H43" s="69"/>
      <c r="I43" s="68"/>
    </row>
    <row r="44" spans="2:9" ht="13.5" thickBot="1" x14ac:dyDescent="0.25">
      <c r="B44" s="50"/>
      <c r="C44" s="51"/>
      <c r="D44" s="40"/>
      <c r="E44" s="9"/>
      <c r="F44" s="52"/>
      <c r="G44" s="53"/>
      <c r="H44" s="79"/>
      <c r="I44" s="53"/>
    </row>
    <row r="45" spans="2:9" x14ac:dyDescent="0.2">
      <c r="B45" s="13"/>
      <c r="C45" s="55"/>
      <c r="D45" s="56"/>
    </row>
    <row r="46" spans="2:9" x14ac:dyDescent="0.2">
      <c r="B46" s="178"/>
      <c r="C46" s="178"/>
      <c r="D46" s="178"/>
      <c r="E46" s="178"/>
      <c r="F46" s="57"/>
      <c r="G46" s="58"/>
      <c r="H46" s="58"/>
    </row>
    <row r="47" spans="2:9" ht="12.75" customHeight="1" x14ac:dyDescent="0.2"/>
    <row r="48" spans="2:9" ht="3" customHeight="1" x14ac:dyDescent="0.2">
      <c r="C48" s="30" t="s">
        <v>24</v>
      </c>
      <c r="E48" t="s">
        <v>25</v>
      </c>
    </row>
  </sheetData>
  <mergeCells count="7">
    <mergeCell ref="B46:E46"/>
    <mergeCell ref="E32:E33"/>
    <mergeCell ref="G32:G33"/>
    <mergeCell ref="I32:I33"/>
    <mergeCell ref="E35:E36"/>
    <mergeCell ref="G35:G36"/>
    <mergeCell ref="I35:I36"/>
  </mergeCells>
  <printOptions horizontalCentered="1"/>
  <pageMargins left="0" right="0" top="0.5" bottom="0" header="0" footer="0"/>
  <pageSetup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workbookViewId="0">
      <selection activeCell="B5" sqref="B5"/>
    </sheetView>
  </sheetViews>
  <sheetFormatPr defaultRowHeight="12.75" x14ac:dyDescent="0.2"/>
  <cols>
    <col min="2" max="2" width="4.7109375" style="88" customWidth="1"/>
    <col min="3" max="3" width="9.85546875" style="88" customWidth="1"/>
    <col min="4" max="4" width="16.42578125" style="88" customWidth="1"/>
    <col min="5" max="5" width="9" style="88" customWidth="1"/>
    <col min="6" max="6" width="7" style="88" customWidth="1"/>
    <col min="7" max="7" width="11.5703125" style="88" customWidth="1"/>
    <col min="8" max="8" width="14.7109375" style="88" customWidth="1"/>
    <col min="9" max="9" width="14" style="88" customWidth="1"/>
    <col min="10" max="10" width="9.140625" style="166"/>
  </cols>
  <sheetData>
    <row r="1" spans="2:9" x14ac:dyDescent="0.2">
      <c r="B1" s="87"/>
      <c r="C1" s="87"/>
      <c r="D1" s="87"/>
      <c r="E1" s="87"/>
      <c r="F1" s="87"/>
      <c r="G1" s="87"/>
      <c r="H1" s="87"/>
      <c r="I1" s="87"/>
    </row>
    <row r="2" spans="2:9" s="166" customFormat="1" ht="15.75" x14ac:dyDescent="0.25">
      <c r="B2" s="177" t="s">
        <v>27</v>
      </c>
      <c r="C2" s="177"/>
      <c r="D2" s="177"/>
      <c r="E2" s="177"/>
      <c r="F2" s="177"/>
      <c r="G2" s="177"/>
      <c r="H2" s="177"/>
      <c r="I2" s="177"/>
    </row>
    <row r="3" spans="2:9" s="166" customFormat="1" ht="15.75" x14ac:dyDescent="0.25">
      <c r="B3" s="177" t="s">
        <v>55</v>
      </c>
      <c r="C3" s="177"/>
      <c r="D3" s="177"/>
      <c r="E3" s="177"/>
      <c r="F3" s="177"/>
      <c r="G3" s="177"/>
      <c r="H3" s="177"/>
      <c r="I3" s="177"/>
    </row>
    <row r="4" spans="2:9" s="166" customFormat="1" ht="15.75" x14ac:dyDescent="0.25">
      <c r="B4" s="177" t="s">
        <v>57</v>
      </c>
      <c r="C4" s="177"/>
      <c r="D4" s="177"/>
      <c r="E4" s="177"/>
      <c r="F4" s="177"/>
      <c r="G4" s="177"/>
      <c r="H4" s="177"/>
      <c r="I4" s="177"/>
    </row>
    <row r="5" spans="2:9" ht="13.5" thickBot="1" x14ac:dyDescent="0.25">
      <c r="C5" s="89" t="s">
        <v>0</v>
      </c>
      <c r="D5" s="89"/>
      <c r="E5" s="89"/>
      <c r="F5" s="89"/>
      <c r="G5" s="89"/>
      <c r="H5" s="89"/>
      <c r="I5" s="89"/>
    </row>
    <row r="6" spans="2:9" x14ac:dyDescent="0.2">
      <c r="B6" s="174" t="s">
        <v>28</v>
      </c>
      <c r="C6" s="90"/>
      <c r="D6" s="90"/>
      <c r="E6" s="90"/>
      <c r="F6" s="90"/>
      <c r="G6" s="90"/>
      <c r="H6" s="90"/>
      <c r="I6" s="91"/>
    </row>
    <row r="7" spans="2:9" x14ac:dyDescent="0.2">
      <c r="B7" s="175"/>
      <c r="C7" s="143" t="s">
        <v>56</v>
      </c>
      <c r="D7" s="167"/>
      <c r="E7" s="129"/>
      <c r="F7" s="129"/>
      <c r="G7" s="94"/>
      <c r="H7" s="93"/>
      <c r="I7" s="95"/>
    </row>
    <row r="8" spans="2:9" x14ac:dyDescent="0.2">
      <c r="B8" s="175"/>
      <c r="C8" s="129" t="s">
        <v>29</v>
      </c>
      <c r="D8" s="155">
        <v>1334</v>
      </c>
      <c r="E8" s="129"/>
      <c r="F8" s="129"/>
      <c r="G8" s="93"/>
      <c r="H8" s="93"/>
      <c r="I8" s="95"/>
    </row>
    <row r="9" spans="2:9" ht="13.5" thickBot="1" x14ac:dyDescent="0.25">
      <c r="B9" s="176"/>
      <c r="C9" s="96"/>
      <c r="D9" s="96"/>
      <c r="E9" s="97"/>
      <c r="F9" s="96"/>
      <c r="G9" s="96"/>
      <c r="H9" s="96"/>
      <c r="I9" s="98"/>
    </row>
    <row r="10" spans="2:9" ht="13.5" thickBot="1" x14ac:dyDescent="0.25">
      <c r="B10" s="99"/>
      <c r="C10" s="100"/>
      <c r="D10" s="100"/>
      <c r="E10" s="100"/>
      <c r="F10" s="100"/>
      <c r="G10" s="100"/>
      <c r="H10" s="100"/>
      <c r="I10" s="101"/>
    </row>
    <row r="11" spans="2:9" x14ac:dyDescent="0.2">
      <c r="B11" s="174" t="s">
        <v>52</v>
      </c>
      <c r="C11" s="90"/>
      <c r="D11" s="90"/>
      <c r="E11" s="90"/>
      <c r="F11" s="90"/>
      <c r="G11" s="102"/>
      <c r="H11" s="103"/>
      <c r="I11" s="104"/>
    </row>
    <row r="12" spans="2:9" x14ac:dyDescent="0.2">
      <c r="B12" s="175"/>
      <c r="C12" s="105" t="s">
        <v>30</v>
      </c>
      <c r="D12" s="93"/>
      <c r="E12" s="93">
        <v>1</v>
      </c>
      <c r="F12" s="106" t="s">
        <v>31</v>
      </c>
      <c r="G12" s="107">
        <v>14</v>
      </c>
      <c r="H12" s="108"/>
      <c r="I12" s="109">
        <f>G12</f>
        <v>14</v>
      </c>
    </row>
    <row r="13" spans="2:9" x14ac:dyDescent="0.2">
      <c r="B13" s="175"/>
      <c r="C13" s="93" t="s">
        <v>32</v>
      </c>
      <c r="D13" s="93"/>
      <c r="E13" s="110">
        <f>$D$8</f>
        <v>1334</v>
      </c>
      <c r="F13" s="106" t="s">
        <v>31</v>
      </c>
      <c r="G13" s="111">
        <v>9.6839999999999996E-2</v>
      </c>
      <c r="H13" s="93"/>
      <c r="I13" s="112">
        <f>E13*G13</f>
        <v>129.18456</v>
      </c>
    </row>
    <row r="14" spans="2:9" x14ac:dyDescent="0.2">
      <c r="B14" s="175"/>
      <c r="C14" s="93"/>
      <c r="D14" s="113"/>
      <c r="E14" s="114"/>
      <c r="F14" s="115"/>
      <c r="G14" s="114"/>
      <c r="H14" s="92" t="s">
        <v>33</v>
      </c>
      <c r="I14" s="116">
        <f>SUM(I12:I13)</f>
        <v>143.18456</v>
      </c>
    </row>
    <row r="15" spans="2:9" x14ac:dyDescent="0.2">
      <c r="B15" s="175"/>
      <c r="C15" s="93"/>
      <c r="D15" s="113"/>
      <c r="E15" s="114"/>
      <c r="F15" s="115"/>
      <c r="G15" s="114"/>
      <c r="H15" s="92"/>
      <c r="I15" s="117"/>
    </row>
    <row r="16" spans="2:9" x14ac:dyDescent="0.2">
      <c r="B16" s="175"/>
      <c r="C16" s="93" t="s">
        <v>34</v>
      </c>
      <c r="D16" s="93"/>
      <c r="E16" s="110">
        <f>$D$8</f>
        <v>1334</v>
      </c>
      <c r="F16" s="106" t="s">
        <v>31</v>
      </c>
      <c r="G16" s="118">
        <v>3.8999999999999999E-4</v>
      </c>
      <c r="H16" s="93"/>
      <c r="I16" s="109">
        <f>E16*G16</f>
        <v>0.52025999999999994</v>
      </c>
    </row>
    <row r="17" spans="2:9" x14ac:dyDescent="0.2">
      <c r="B17" s="175"/>
      <c r="C17" s="93" t="s">
        <v>35</v>
      </c>
      <c r="D17" s="93"/>
      <c r="E17" s="110">
        <f>$D$8</f>
        <v>1334</v>
      </c>
      <c r="F17" s="106" t="s">
        <v>31</v>
      </c>
      <c r="G17" s="118">
        <v>2.9999999999999997E-4</v>
      </c>
      <c r="H17" s="93" t="s">
        <v>0</v>
      </c>
      <c r="I17" s="119">
        <f>E17*G17</f>
        <v>0.40019999999999994</v>
      </c>
    </row>
    <row r="18" spans="2:9" x14ac:dyDescent="0.2">
      <c r="B18" s="175"/>
      <c r="C18" s="93" t="s">
        <v>36</v>
      </c>
      <c r="D18" s="93"/>
      <c r="E18" s="110">
        <v>1</v>
      </c>
      <c r="F18" s="106" t="s">
        <v>31</v>
      </c>
      <c r="G18" s="120">
        <v>0</v>
      </c>
      <c r="H18" s="93"/>
      <c r="I18" s="119">
        <f>E18*G18</f>
        <v>0</v>
      </c>
    </row>
    <row r="19" spans="2:9" x14ac:dyDescent="0.2">
      <c r="B19" s="175"/>
      <c r="C19" s="93" t="s">
        <v>37</v>
      </c>
      <c r="D19" s="93"/>
      <c r="E19" s="110">
        <v>1</v>
      </c>
      <c r="F19" s="106" t="s">
        <v>31</v>
      </c>
      <c r="G19" s="121">
        <v>0.3</v>
      </c>
      <c r="H19" s="93"/>
      <c r="I19" s="122">
        <f>G19*E19</f>
        <v>0.3</v>
      </c>
    </row>
    <row r="20" spans="2:9" x14ac:dyDescent="0.2">
      <c r="B20" s="175"/>
      <c r="C20" s="93" t="s">
        <v>38</v>
      </c>
      <c r="D20" s="93"/>
      <c r="E20" s="110">
        <f>$D$8</f>
        <v>1334</v>
      </c>
      <c r="F20" s="106" t="s">
        <v>31</v>
      </c>
      <c r="G20" s="118">
        <v>-1.206E-3</v>
      </c>
      <c r="H20" s="93"/>
      <c r="I20" s="122">
        <f>E20*G20</f>
        <v>-1.6088040000000001</v>
      </c>
    </row>
    <row r="21" spans="2:9" x14ac:dyDescent="0.2">
      <c r="B21" s="175"/>
      <c r="C21" s="93" t="s">
        <v>39</v>
      </c>
      <c r="D21" s="93"/>
      <c r="E21" s="110">
        <f>$D$8</f>
        <v>1334</v>
      </c>
      <c r="F21" s="106" t="s">
        <v>31</v>
      </c>
      <c r="G21" s="118">
        <v>1.3569999999999999E-3</v>
      </c>
      <c r="H21" s="93"/>
      <c r="I21" s="122">
        <f>E21*G21</f>
        <v>1.8102379999999998</v>
      </c>
    </row>
    <row r="22" spans="2:9" x14ac:dyDescent="0.2">
      <c r="B22" s="175"/>
      <c r="C22" s="93" t="s">
        <v>40</v>
      </c>
      <c r="D22" s="93"/>
      <c r="E22" s="110">
        <f>$D$8</f>
        <v>1334</v>
      </c>
      <c r="F22" s="106" t="s">
        <v>31</v>
      </c>
      <c r="G22" s="118">
        <v>8.0000000000000007E-5</v>
      </c>
      <c r="H22" s="93"/>
      <c r="I22" s="122">
        <f>E22*G22</f>
        <v>0.10672000000000001</v>
      </c>
    </row>
    <row r="23" spans="2:9" x14ac:dyDescent="0.2">
      <c r="B23" s="175"/>
      <c r="C23" s="93" t="s">
        <v>41</v>
      </c>
      <c r="D23" s="93"/>
      <c r="E23" s="110">
        <f>$D$8</f>
        <v>1334</v>
      </c>
      <c r="F23" s="106" t="s">
        <v>31</v>
      </c>
      <c r="G23" s="118">
        <v>-4.803E-3</v>
      </c>
      <c r="H23" s="93"/>
      <c r="I23" s="123">
        <f>E23*G23</f>
        <v>-6.4072019999999998</v>
      </c>
    </row>
    <row r="24" spans="2:9" x14ac:dyDescent="0.2">
      <c r="B24" s="175"/>
      <c r="C24" s="93"/>
      <c r="D24" s="93"/>
      <c r="E24" s="110"/>
      <c r="F24" s="106"/>
      <c r="G24" s="111"/>
      <c r="H24" s="92" t="s">
        <v>42</v>
      </c>
      <c r="I24" s="124">
        <f>(SUM(I16:I23))</f>
        <v>-4.8785880000000006</v>
      </c>
    </row>
    <row r="25" spans="2:9" x14ac:dyDescent="0.2">
      <c r="B25" s="175"/>
      <c r="C25" s="93"/>
      <c r="D25" s="93"/>
      <c r="E25" s="110"/>
      <c r="F25" s="106"/>
      <c r="G25" s="111"/>
      <c r="H25" s="93"/>
      <c r="I25" s="122"/>
    </row>
    <row r="26" spans="2:9" x14ac:dyDescent="0.2">
      <c r="B26" s="175"/>
      <c r="C26" s="93"/>
      <c r="D26" s="113"/>
      <c r="E26" s="93"/>
      <c r="F26" s="106"/>
      <c r="G26" s="125"/>
      <c r="H26" s="92" t="s">
        <v>43</v>
      </c>
      <c r="I26" s="126">
        <f>ROUND(I14+I24,2)</f>
        <v>138.31</v>
      </c>
    </row>
    <row r="27" spans="2:9" x14ac:dyDescent="0.2">
      <c r="B27" s="175"/>
      <c r="C27" s="93"/>
      <c r="D27" s="113"/>
      <c r="E27" s="93"/>
      <c r="F27" s="106"/>
      <c r="G27" s="125"/>
      <c r="H27" s="92"/>
      <c r="I27" s="126"/>
    </row>
    <row r="28" spans="2:9" x14ac:dyDescent="0.2">
      <c r="B28" s="175"/>
      <c r="C28" s="93" t="s">
        <v>44</v>
      </c>
      <c r="D28" s="92"/>
      <c r="E28" s="127">
        <f>$I$26</f>
        <v>138.31</v>
      </c>
      <c r="F28" s="106" t="s">
        <v>31</v>
      </c>
      <c r="G28" s="128">
        <v>4.0064000000000002E-2</v>
      </c>
      <c r="H28" s="93"/>
      <c r="I28" s="122">
        <f>E28*G28</f>
        <v>5.5412518400000002</v>
      </c>
    </row>
    <row r="29" spans="2:9" x14ac:dyDescent="0.2">
      <c r="B29" s="175"/>
      <c r="C29" s="156" t="s">
        <v>45</v>
      </c>
      <c r="D29" s="156"/>
      <c r="E29" s="157">
        <f>$I$26</f>
        <v>138.31</v>
      </c>
      <c r="F29" s="158" t="s">
        <v>31</v>
      </c>
      <c r="G29" s="159">
        <v>5.4066999999999997E-2</v>
      </c>
      <c r="H29" s="156"/>
      <c r="I29" s="160">
        <f>ROUND(+E29*G29,3)</f>
        <v>7.4779999999999998</v>
      </c>
    </row>
    <row r="30" spans="2:9" ht="13.5" thickBot="1" x14ac:dyDescent="0.25">
      <c r="B30" s="175"/>
      <c r="C30" s="93"/>
      <c r="D30" s="93"/>
      <c r="E30" s="93"/>
      <c r="F30" s="93"/>
      <c r="G30" s="129"/>
      <c r="H30" s="92" t="s">
        <v>46</v>
      </c>
      <c r="I30" s="130">
        <f>ROUND(SUM(I26:I29),2)</f>
        <v>151.33000000000001</v>
      </c>
    </row>
    <row r="31" spans="2:9" ht="14.25" thickTop="1" thickBot="1" x14ac:dyDescent="0.25">
      <c r="B31" s="176"/>
      <c r="C31" s="96"/>
      <c r="D31" s="96"/>
      <c r="E31" s="96"/>
      <c r="F31" s="96"/>
      <c r="G31" s="96"/>
      <c r="H31" s="131"/>
      <c r="I31" s="132"/>
    </row>
    <row r="32" spans="2:9" ht="13.5" thickBot="1" x14ac:dyDescent="0.25">
      <c r="B32" s="133"/>
      <c r="C32" s="134"/>
      <c r="D32" s="134"/>
      <c r="E32" s="134"/>
      <c r="F32" s="134"/>
      <c r="G32" s="134"/>
      <c r="H32" s="134"/>
      <c r="I32" s="135"/>
    </row>
    <row r="33" spans="2:9" x14ac:dyDescent="0.2">
      <c r="B33" s="174" t="s">
        <v>51</v>
      </c>
      <c r="C33" s="90"/>
      <c r="D33" s="90"/>
      <c r="E33" s="90"/>
      <c r="F33" s="90"/>
      <c r="G33" s="90"/>
      <c r="H33" s="103"/>
      <c r="I33" s="104"/>
    </row>
    <row r="34" spans="2:9" x14ac:dyDescent="0.2">
      <c r="B34" s="175"/>
      <c r="C34" s="105" t="s">
        <v>30</v>
      </c>
      <c r="D34" s="93"/>
      <c r="E34" s="93">
        <v>1</v>
      </c>
      <c r="F34" s="106" t="s">
        <v>31</v>
      </c>
      <c r="G34" s="107">
        <v>14</v>
      </c>
      <c r="H34" s="108"/>
      <c r="I34" s="136">
        <f>G34*E34</f>
        <v>14</v>
      </c>
    </row>
    <row r="35" spans="2:9" x14ac:dyDescent="0.2">
      <c r="B35" s="175"/>
      <c r="C35" s="93" t="s">
        <v>32</v>
      </c>
      <c r="D35" s="93"/>
      <c r="E35" s="110">
        <f>$D$8</f>
        <v>1334</v>
      </c>
      <c r="F35" s="106" t="s">
        <v>31</v>
      </c>
      <c r="G35" s="111">
        <v>9.6839999999999996E-2</v>
      </c>
      <c r="H35" s="93"/>
      <c r="I35" s="137">
        <f>E35*G35</f>
        <v>129.18456</v>
      </c>
    </row>
    <row r="36" spans="2:9" x14ac:dyDescent="0.2">
      <c r="B36" s="175"/>
      <c r="C36" s="93"/>
      <c r="D36" s="113"/>
      <c r="E36" s="114"/>
      <c r="F36" s="115"/>
      <c r="G36" s="114"/>
      <c r="H36" s="92" t="s">
        <v>33</v>
      </c>
      <c r="I36" s="138">
        <f>SUM(I34:I35)</f>
        <v>143.18456</v>
      </c>
    </row>
    <row r="37" spans="2:9" x14ac:dyDescent="0.2">
      <c r="B37" s="175"/>
      <c r="C37" s="93"/>
      <c r="D37" s="113"/>
      <c r="E37" s="114"/>
      <c r="F37" s="115"/>
      <c r="G37" s="114"/>
      <c r="H37" s="92"/>
      <c r="I37" s="117"/>
    </row>
    <row r="38" spans="2:9" x14ac:dyDescent="0.2">
      <c r="B38" s="175"/>
      <c r="C38" s="93" t="s">
        <v>34</v>
      </c>
      <c r="D38" s="93"/>
      <c r="E38" s="110">
        <f>$D$8</f>
        <v>1334</v>
      </c>
      <c r="F38" s="106" t="s">
        <v>31</v>
      </c>
      <c r="G38" s="118">
        <v>3.8999999999999999E-4</v>
      </c>
      <c r="H38" s="93"/>
      <c r="I38" s="109">
        <f>E38*G38</f>
        <v>0.52025999999999994</v>
      </c>
    </row>
    <row r="39" spans="2:9" x14ac:dyDescent="0.2">
      <c r="B39" s="175"/>
      <c r="C39" s="93" t="s">
        <v>35</v>
      </c>
      <c r="D39" s="93"/>
      <c r="E39" s="110">
        <f>$D$8</f>
        <v>1334</v>
      </c>
      <c r="F39" s="106" t="s">
        <v>31</v>
      </c>
      <c r="G39" s="118">
        <v>2.9999999999999997E-4</v>
      </c>
      <c r="H39" s="93" t="s">
        <v>0</v>
      </c>
      <c r="I39" s="119">
        <f>E39*G39</f>
        <v>0.40019999999999994</v>
      </c>
    </row>
    <row r="40" spans="2:9" x14ac:dyDescent="0.2">
      <c r="B40" s="175"/>
      <c r="C40" s="93" t="s">
        <v>36</v>
      </c>
      <c r="D40" s="93"/>
      <c r="E40" s="110">
        <v>1</v>
      </c>
      <c r="F40" s="106" t="s">
        <v>31</v>
      </c>
      <c r="G40" s="120">
        <v>0</v>
      </c>
      <c r="H40" s="93"/>
      <c r="I40" s="119">
        <f>E40*G40</f>
        <v>0</v>
      </c>
    </row>
    <row r="41" spans="2:9" x14ac:dyDescent="0.2">
      <c r="B41" s="175"/>
      <c r="C41" s="93" t="s">
        <v>37</v>
      </c>
      <c r="D41" s="93"/>
      <c r="E41" s="110">
        <v>1</v>
      </c>
      <c r="F41" s="106" t="s">
        <v>31</v>
      </c>
      <c r="G41" s="121">
        <v>0.3</v>
      </c>
      <c r="H41" s="93"/>
      <c r="I41" s="122">
        <f>G41*E41</f>
        <v>0.3</v>
      </c>
    </row>
    <row r="42" spans="2:9" x14ac:dyDescent="0.2">
      <c r="B42" s="175"/>
      <c r="C42" s="129" t="s">
        <v>38</v>
      </c>
      <c r="D42" s="129"/>
      <c r="E42" s="110">
        <f>$D$8</f>
        <v>1334</v>
      </c>
      <c r="F42" s="115" t="s">
        <v>31</v>
      </c>
      <c r="G42" s="118">
        <v>-1.206E-3</v>
      </c>
      <c r="H42" s="129"/>
      <c r="I42" s="122">
        <f>E42*G42</f>
        <v>-1.6088040000000001</v>
      </c>
    </row>
    <row r="43" spans="2:9" x14ac:dyDescent="0.2">
      <c r="B43" s="175"/>
      <c r="C43" s="129" t="s">
        <v>39</v>
      </c>
      <c r="D43" s="129"/>
      <c r="E43" s="110">
        <f>$D$8</f>
        <v>1334</v>
      </c>
      <c r="F43" s="115" t="s">
        <v>31</v>
      </c>
      <c r="G43" s="118">
        <v>1.3569999999999999E-3</v>
      </c>
      <c r="H43" s="129"/>
      <c r="I43" s="122">
        <f>E43*G43</f>
        <v>1.8102379999999998</v>
      </c>
    </row>
    <row r="44" spans="2:9" x14ac:dyDescent="0.2">
      <c r="B44" s="175"/>
      <c r="C44" s="129" t="s">
        <v>40</v>
      </c>
      <c r="D44" s="129"/>
      <c r="E44" s="110">
        <f>$D$8</f>
        <v>1334</v>
      </c>
      <c r="F44" s="115" t="s">
        <v>31</v>
      </c>
      <c r="G44" s="118">
        <v>8.0000000000000007E-5</v>
      </c>
      <c r="H44" s="129"/>
      <c r="I44" s="122">
        <f>E44*G44</f>
        <v>0.10672000000000001</v>
      </c>
    </row>
    <row r="45" spans="2:9" x14ac:dyDescent="0.2">
      <c r="B45" s="175"/>
      <c r="C45" s="129" t="s">
        <v>41</v>
      </c>
      <c r="D45" s="129"/>
      <c r="E45" s="110">
        <f>$D$8</f>
        <v>1334</v>
      </c>
      <c r="F45" s="115" t="s">
        <v>31</v>
      </c>
      <c r="G45" s="118">
        <v>-4.803E-3</v>
      </c>
      <c r="H45" s="129"/>
      <c r="I45" s="123">
        <f>E45*G45</f>
        <v>-6.4072019999999998</v>
      </c>
    </row>
    <row r="46" spans="2:9" x14ac:dyDescent="0.2">
      <c r="B46" s="175"/>
      <c r="C46" s="93"/>
      <c r="D46" s="93"/>
      <c r="E46" s="110"/>
      <c r="F46" s="106"/>
      <c r="G46" s="111"/>
      <c r="H46" s="92" t="s">
        <v>42</v>
      </c>
      <c r="I46" s="139">
        <f>(SUM(I38:I45))</f>
        <v>-4.8785880000000006</v>
      </c>
    </row>
    <row r="47" spans="2:9" x14ac:dyDescent="0.2">
      <c r="B47" s="175"/>
      <c r="C47" s="93"/>
      <c r="D47" s="93"/>
      <c r="E47" s="110"/>
      <c r="F47" s="106"/>
      <c r="G47" s="111"/>
      <c r="H47" s="93"/>
      <c r="I47" s="140"/>
    </row>
    <row r="48" spans="2:9" x14ac:dyDescent="0.2">
      <c r="B48" s="175"/>
      <c r="C48" s="93"/>
      <c r="D48" s="113"/>
      <c r="E48" s="93"/>
      <c r="F48" s="106"/>
      <c r="G48" s="125"/>
      <c r="H48" s="92" t="s">
        <v>43</v>
      </c>
      <c r="I48" s="141">
        <f>ROUND(I36+I46,2)</f>
        <v>138.31</v>
      </c>
    </row>
    <row r="49" spans="2:9" x14ac:dyDescent="0.2">
      <c r="B49" s="175"/>
      <c r="C49" s="129"/>
      <c r="D49" s="142"/>
      <c r="E49" s="129"/>
      <c r="F49" s="115"/>
      <c r="G49" s="125"/>
      <c r="H49" s="143"/>
      <c r="I49" s="126"/>
    </row>
    <row r="50" spans="2:9" x14ac:dyDescent="0.2">
      <c r="B50" s="175"/>
      <c r="C50" s="129" t="s">
        <v>44</v>
      </c>
      <c r="D50" s="143"/>
      <c r="E50" s="144">
        <f>$I$48</f>
        <v>138.31</v>
      </c>
      <c r="F50" s="115" t="s">
        <v>31</v>
      </c>
      <c r="G50" s="128">
        <v>4.0064000000000002E-2</v>
      </c>
      <c r="H50" s="129"/>
      <c r="I50" s="122">
        <f>E50*G50</f>
        <v>5.5412518400000002</v>
      </c>
    </row>
    <row r="51" spans="2:9" x14ac:dyDescent="0.2">
      <c r="B51" s="175"/>
      <c r="C51" s="156" t="s">
        <v>45</v>
      </c>
      <c r="D51" s="156"/>
      <c r="E51" s="157">
        <f>$I$48</f>
        <v>138.31</v>
      </c>
      <c r="F51" s="158" t="s">
        <v>31</v>
      </c>
      <c r="G51" s="159">
        <v>5.4315000000000002E-2</v>
      </c>
      <c r="H51" s="156"/>
      <c r="I51" s="160">
        <f>ROUND(+E51*G51,3)</f>
        <v>7.5119999999999996</v>
      </c>
    </row>
    <row r="52" spans="2:9" ht="13.5" thickBot="1" x14ac:dyDescent="0.25">
      <c r="B52" s="175"/>
      <c r="C52" s="129"/>
      <c r="D52" s="129"/>
      <c r="E52" s="129"/>
      <c r="F52" s="129"/>
      <c r="G52" s="129"/>
      <c r="H52" s="143" t="s">
        <v>46</v>
      </c>
      <c r="I52" s="145">
        <f>ROUND(SUM(I48:I51),2)</f>
        <v>151.36000000000001</v>
      </c>
    </row>
    <row r="53" spans="2:9" ht="14.25" thickTop="1" thickBot="1" x14ac:dyDescent="0.25">
      <c r="B53" s="176"/>
      <c r="C53" s="96"/>
      <c r="D53" s="96"/>
      <c r="E53" s="96"/>
      <c r="F53" s="96"/>
      <c r="G53" s="96"/>
      <c r="H53" s="96"/>
      <c r="I53" s="146"/>
    </row>
    <row r="54" spans="2:9" x14ac:dyDescent="0.2">
      <c r="C54" s="89"/>
      <c r="D54" s="89"/>
      <c r="E54" s="89"/>
      <c r="F54" s="89"/>
      <c r="G54" s="89"/>
      <c r="H54" s="89"/>
      <c r="I54" s="89"/>
    </row>
    <row r="55" spans="2:9" x14ac:dyDescent="0.2">
      <c r="C55" s="147" t="s">
        <v>50</v>
      </c>
      <c r="D55" s="148"/>
      <c r="E55" s="149"/>
      <c r="F55" s="161"/>
      <c r="G55" s="162">
        <f>I52-I30</f>
        <v>3.0000000000001137E-2</v>
      </c>
      <c r="H55" s="89"/>
      <c r="I55" s="89"/>
    </row>
    <row r="56" spans="2:9" x14ac:dyDescent="0.2">
      <c r="C56" s="150" t="s">
        <v>47</v>
      </c>
      <c r="D56" s="151"/>
      <c r="E56" s="152"/>
      <c r="F56" s="153"/>
      <c r="G56" s="163">
        <f>-(I30-I52)/I30</f>
        <v>1.9824225203199058E-4</v>
      </c>
      <c r="H56" s="89"/>
      <c r="I56" s="89"/>
    </row>
    <row r="57" spans="2:9" x14ac:dyDescent="0.2">
      <c r="H57" s="154"/>
      <c r="I57" s="154"/>
    </row>
  </sheetData>
  <mergeCells count="6">
    <mergeCell ref="B33:B53"/>
    <mergeCell ref="B2:I2"/>
    <mergeCell ref="B3:I3"/>
    <mergeCell ref="B4:I4"/>
    <mergeCell ref="B6:B9"/>
    <mergeCell ref="B11:B31"/>
  </mergeCells>
  <pageMargins left="0.7" right="0.7" top="0.75" bottom="0.7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Normal="100" workbookViewId="0">
      <pane ySplit="8" topLeftCell="A9" activePane="bottomLeft" state="frozen"/>
      <selection activeCell="F38" sqref="F38"/>
      <selection pane="bottomLeft" activeCell="E9" sqref="E9"/>
    </sheetView>
  </sheetViews>
  <sheetFormatPr defaultRowHeight="12.75" x14ac:dyDescent="0.2"/>
  <cols>
    <col min="1" max="1" width="3.7109375" customWidth="1"/>
    <col min="2" max="2" width="5.7109375" customWidth="1"/>
    <col min="3" max="3" width="5.5703125" style="13" customWidth="1"/>
    <col min="4" max="4" width="0.5703125" customWidth="1"/>
    <col min="5" max="5" width="57.85546875" customWidth="1"/>
    <col min="6" max="6" width="0.5703125" customWidth="1"/>
    <col min="7" max="7" width="17.42578125" bestFit="1" customWidth="1"/>
    <col min="8" max="8" width="0.7109375" customWidth="1"/>
    <col min="9" max="9" width="22.5703125" customWidth="1"/>
  </cols>
  <sheetData>
    <row r="1" spans="1:9" x14ac:dyDescent="0.2">
      <c r="A1" s="12"/>
      <c r="B1" s="12"/>
      <c r="C1" s="12"/>
      <c r="D1" s="12"/>
      <c r="E1" s="12"/>
      <c r="F1" s="12"/>
      <c r="G1" s="12"/>
      <c r="H1" s="12"/>
    </row>
    <row r="2" spans="1:9" x14ac:dyDescent="0.2">
      <c r="A2" t="s">
        <v>0</v>
      </c>
      <c r="E2" s="14"/>
      <c r="G2" s="13" t="s">
        <v>1</v>
      </c>
      <c r="H2" s="13"/>
    </row>
    <row r="3" spans="1:9" x14ac:dyDescent="0.2">
      <c r="E3" s="15"/>
    </row>
    <row r="5" spans="1:9" s="166" customFormat="1" x14ac:dyDescent="0.2">
      <c r="C5" s="168"/>
      <c r="E5" s="169" t="s">
        <v>2</v>
      </c>
    </row>
    <row r="6" spans="1:9" s="166" customFormat="1" x14ac:dyDescent="0.2">
      <c r="C6" s="168"/>
      <c r="E6" s="168" t="s">
        <v>3</v>
      </c>
      <c r="I6" s="166" t="s">
        <v>0</v>
      </c>
    </row>
    <row r="7" spans="1:9" s="166" customFormat="1" x14ac:dyDescent="0.2">
      <c r="C7" s="168"/>
      <c r="E7" s="170" t="s">
        <v>54</v>
      </c>
    </row>
    <row r="8" spans="1:9" s="166" customFormat="1" x14ac:dyDescent="0.2">
      <c r="C8" s="168"/>
      <c r="E8" s="171" t="s">
        <v>57</v>
      </c>
    </row>
    <row r="9" spans="1:9" ht="13.5" thickBot="1" x14ac:dyDescent="0.25"/>
    <row r="10" spans="1:9" x14ac:dyDescent="0.2">
      <c r="B10" s="2"/>
      <c r="C10" s="16"/>
      <c r="D10" s="3"/>
      <c r="E10" s="17" t="s">
        <v>4</v>
      </c>
      <c r="F10" s="3"/>
      <c r="G10" s="4"/>
      <c r="H10" s="80"/>
      <c r="I10" s="23"/>
    </row>
    <row r="11" spans="1:9" x14ac:dyDescent="0.2">
      <c r="B11" s="5"/>
      <c r="C11" s="11"/>
      <c r="D11" s="1"/>
      <c r="E11" s="1"/>
      <c r="F11" s="1"/>
      <c r="G11" s="7"/>
      <c r="H11" s="78"/>
      <c r="I11" s="27"/>
    </row>
    <row r="12" spans="1:9" x14ac:dyDescent="0.2">
      <c r="B12" s="5"/>
      <c r="C12" s="11"/>
      <c r="D12" s="1"/>
      <c r="E12" s="11" t="s">
        <v>5</v>
      </c>
      <c r="F12" s="1"/>
      <c r="G12" s="7"/>
      <c r="H12" s="78"/>
      <c r="I12" s="27"/>
    </row>
    <row r="13" spans="1:9" ht="26.25" thickBot="1" x14ac:dyDescent="0.25">
      <c r="B13" s="18"/>
      <c r="C13" s="19"/>
      <c r="D13" s="9"/>
      <c r="E13" s="1"/>
      <c r="F13" s="9"/>
      <c r="G13" s="6" t="s">
        <v>26</v>
      </c>
      <c r="H13" s="81"/>
      <c r="I13" s="77" t="s">
        <v>49</v>
      </c>
    </row>
    <row r="14" spans="1:9" ht="15" customHeight="1" x14ac:dyDescent="0.2">
      <c r="B14" s="20" t="s">
        <v>6</v>
      </c>
      <c r="C14" s="21">
        <v>1</v>
      </c>
      <c r="D14" s="22"/>
      <c r="E14" s="23" t="s">
        <v>7</v>
      </c>
      <c r="F14" s="24"/>
      <c r="G14" s="59">
        <v>3792097.26</v>
      </c>
      <c r="H14" s="82"/>
      <c r="I14" s="59">
        <v>3792097.26</v>
      </c>
    </row>
    <row r="15" spans="1:9" x14ac:dyDescent="0.2">
      <c r="B15" s="5"/>
      <c r="C15" s="25"/>
      <c r="D15" s="26"/>
      <c r="E15" s="27"/>
      <c r="F15" s="28"/>
      <c r="G15" s="60"/>
      <c r="H15" s="82"/>
      <c r="I15" s="60"/>
    </row>
    <row r="16" spans="1:9" x14ac:dyDescent="0.2">
      <c r="B16" s="8" t="s">
        <v>6</v>
      </c>
      <c r="C16" s="25">
        <f>+C14+1</f>
        <v>2</v>
      </c>
      <c r="D16" s="26"/>
      <c r="E16" s="29" t="s">
        <v>8</v>
      </c>
      <c r="F16" s="28"/>
      <c r="G16" s="61">
        <v>3824697</v>
      </c>
      <c r="H16" s="83"/>
      <c r="I16" s="61">
        <v>3824697</v>
      </c>
    </row>
    <row r="17" spans="2:9" x14ac:dyDescent="0.2">
      <c r="B17" s="8"/>
      <c r="C17" s="25"/>
      <c r="D17" s="26"/>
      <c r="E17" s="27"/>
      <c r="F17" s="28"/>
      <c r="G17" s="61"/>
      <c r="H17" s="83"/>
      <c r="I17" s="61"/>
    </row>
    <row r="18" spans="2:9" x14ac:dyDescent="0.2">
      <c r="B18" s="8" t="s">
        <v>6</v>
      </c>
      <c r="C18" s="25">
        <f>+C16+1</f>
        <v>3</v>
      </c>
      <c r="D18" s="26"/>
      <c r="E18" s="29" t="s">
        <v>9</v>
      </c>
      <c r="F18" s="28"/>
      <c r="G18" s="62">
        <v>2431966.6</v>
      </c>
      <c r="H18" s="84"/>
      <c r="I18" s="62">
        <v>2431966.6</v>
      </c>
    </row>
    <row r="19" spans="2:9" x14ac:dyDescent="0.2">
      <c r="B19" s="8"/>
      <c r="C19" s="25"/>
      <c r="D19" s="26"/>
      <c r="E19" s="27"/>
      <c r="F19" s="28"/>
      <c r="G19" s="60"/>
      <c r="H19" s="82"/>
      <c r="I19" s="60"/>
    </row>
    <row r="20" spans="2:9" x14ac:dyDescent="0.2">
      <c r="B20" s="8" t="s">
        <v>6</v>
      </c>
      <c r="C20" s="25">
        <f>+C18+1</f>
        <v>4</v>
      </c>
      <c r="D20" s="26"/>
      <c r="E20" s="27" t="s">
        <v>10</v>
      </c>
      <c r="F20" s="28"/>
      <c r="G20" s="60">
        <f>G14-G16+G18</f>
        <v>2399366.86</v>
      </c>
      <c r="H20" s="82"/>
      <c r="I20" s="60">
        <f>I14-I16+I18</f>
        <v>2399366.86</v>
      </c>
    </row>
    <row r="21" spans="2:9" x14ac:dyDescent="0.2">
      <c r="B21" s="8"/>
      <c r="C21" s="25"/>
      <c r="D21" s="26"/>
      <c r="E21" s="27"/>
      <c r="F21" s="28"/>
      <c r="G21" s="31"/>
      <c r="H21" s="84"/>
      <c r="I21" s="31"/>
    </row>
    <row r="22" spans="2:9" ht="25.5" x14ac:dyDescent="0.2">
      <c r="B22" s="32" t="s">
        <v>6</v>
      </c>
      <c r="C22" s="33">
        <v>5</v>
      </c>
      <c r="D22" s="26"/>
      <c r="E22" s="34" t="s">
        <v>11</v>
      </c>
      <c r="F22" s="28"/>
      <c r="G22" s="63">
        <v>0.90539999999999998</v>
      </c>
      <c r="H22" s="85"/>
      <c r="I22" s="63">
        <v>0.90539999999999998</v>
      </c>
    </row>
    <row r="23" spans="2:9" ht="13.15" customHeight="1" x14ac:dyDescent="0.2">
      <c r="B23" s="8"/>
      <c r="C23" s="25"/>
      <c r="D23" s="26"/>
      <c r="E23" s="27"/>
      <c r="F23" s="28"/>
      <c r="G23" s="31"/>
      <c r="H23" s="84"/>
      <c r="I23" s="31"/>
    </row>
    <row r="24" spans="2:9" x14ac:dyDescent="0.2">
      <c r="B24" s="8" t="s">
        <v>6</v>
      </c>
      <c r="C24" s="25">
        <f>C20+2</f>
        <v>6</v>
      </c>
      <c r="D24" s="26"/>
      <c r="E24" s="29" t="s">
        <v>12</v>
      </c>
      <c r="F24" s="28"/>
      <c r="G24" s="35">
        <f>ROUND(G20*G22,0)</f>
        <v>2172387</v>
      </c>
      <c r="H24" s="86"/>
      <c r="I24" s="35">
        <f>ROUND(I20*I22,0)</f>
        <v>2172387</v>
      </c>
    </row>
    <row r="25" spans="2:9" x14ac:dyDescent="0.2">
      <c r="B25" s="8"/>
      <c r="C25" s="25"/>
      <c r="D25" s="26"/>
      <c r="E25" s="29"/>
      <c r="F25" s="28"/>
      <c r="G25" s="35"/>
      <c r="H25" s="86"/>
      <c r="I25" s="35"/>
    </row>
    <row r="26" spans="2:9" x14ac:dyDescent="0.2">
      <c r="B26" s="8" t="s">
        <v>6</v>
      </c>
      <c r="C26" s="25" t="s">
        <v>13</v>
      </c>
      <c r="D26" s="26"/>
      <c r="E26" s="70" t="s">
        <v>48</v>
      </c>
      <c r="F26" s="28"/>
      <c r="G26" s="35">
        <v>0</v>
      </c>
      <c r="H26" s="86"/>
      <c r="I26" s="35">
        <v>11275</v>
      </c>
    </row>
    <row r="27" spans="2:9" x14ac:dyDescent="0.2">
      <c r="B27" s="8"/>
      <c r="C27" s="25"/>
      <c r="D27" s="26"/>
      <c r="E27" s="29"/>
      <c r="F27" s="28"/>
      <c r="G27" s="35"/>
      <c r="H27" s="86"/>
      <c r="I27" s="35"/>
    </row>
    <row r="28" spans="2:9" x14ac:dyDescent="0.2">
      <c r="B28" s="36" t="s">
        <v>14</v>
      </c>
      <c r="C28" s="25">
        <v>7</v>
      </c>
      <c r="D28" s="26"/>
      <c r="E28" s="37" t="s">
        <v>15</v>
      </c>
      <c r="F28" s="28"/>
      <c r="G28" s="35">
        <v>286207</v>
      </c>
      <c r="H28" s="86"/>
      <c r="I28" s="35">
        <v>286207</v>
      </c>
    </row>
    <row r="29" spans="2:9" x14ac:dyDescent="0.2">
      <c r="B29" s="36"/>
      <c r="C29" s="25"/>
      <c r="D29" s="26"/>
      <c r="E29" s="37"/>
      <c r="F29" s="28"/>
      <c r="G29" s="35"/>
      <c r="H29" s="86"/>
      <c r="I29" s="35"/>
    </row>
    <row r="30" spans="2:9" x14ac:dyDescent="0.2">
      <c r="B30" s="36" t="s">
        <v>14</v>
      </c>
      <c r="C30" s="25">
        <v>8</v>
      </c>
      <c r="D30" s="26"/>
      <c r="E30" s="37" t="s">
        <v>16</v>
      </c>
      <c r="F30" s="28"/>
      <c r="G30" s="35">
        <f>G24+G26+G28</f>
        <v>2458594</v>
      </c>
      <c r="H30" s="86"/>
      <c r="I30" s="35">
        <f>I24+I26+I28</f>
        <v>2469869</v>
      </c>
    </row>
    <row r="31" spans="2:9" ht="13.5" thickBot="1" x14ac:dyDescent="0.25">
      <c r="B31" s="8"/>
      <c r="C31" s="25"/>
      <c r="D31" s="26"/>
      <c r="E31" s="27"/>
      <c r="F31" s="28"/>
      <c r="G31" s="35"/>
      <c r="H31" s="86"/>
      <c r="I31" s="35"/>
    </row>
    <row r="32" spans="2:9" ht="13.9" customHeight="1" thickBot="1" x14ac:dyDescent="0.25">
      <c r="B32" s="8"/>
      <c r="C32" s="25"/>
      <c r="D32" s="26"/>
      <c r="E32" s="179" t="s">
        <v>17</v>
      </c>
      <c r="F32" s="38"/>
      <c r="G32" s="181" t="s">
        <v>18</v>
      </c>
      <c r="H32" s="39"/>
      <c r="I32" s="181" t="s">
        <v>18</v>
      </c>
    </row>
    <row r="33" spans="2:9" ht="13.5" thickBot="1" x14ac:dyDescent="0.25">
      <c r="B33" s="8"/>
      <c r="C33" s="25"/>
      <c r="D33" s="40"/>
      <c r="E33" s="180"/>
      <c r="F33" s="41"/>
      <c r="G33" s="182"/>
      <c r="H33" s="42"/>
      <c r="I33" s="182"/>
    </row>
    <row r="34" spans="2:9" x14ac:dyDescent="0.2">
      <c r="B34" s="8"/>
      <c r="C34" s="25"/>
      <c r="D34" s="26"/>
      <c r="E34" s="1"/>
      <c r="F34" s="28"/>
      <c r="G34" s="43"/>
      <c r="H34" s="44"/>
      <c r="I34" s="43"/>
    </row>
    <row r="35" spans="2:9" x14ac:dyDescent="0.2">
      <c r="B35" s="8" t="s">
        <v>0</v>
      </c>
      <c r="C35" s="25" t="s">
        <v>0</v>
      </c>
      <c r="D35" s="26"/>
      <c r="E35" s="183" t="s">
        <v>19</v>
      </c>
      <c r="F35" s="28"/>
      <c r="G35" s="185">
        <v>0.4269</v>
      </c>
      <c r="H35" s="71"/>
      <c r="I35" s="185">
        <v>0.4269</v>
      </c>
    </row>
    <row r="36" spans="2:9" ht="15" customHeight="1" x14ac:dyDescent="0.2">
      <c r="B36" s="8" t="s">
        <v>20</v>
      </c>
      <c r="C36" s="25">
        <v>9</v>
      </c>
      <c r="D36" s="26"/>
      <c r="E36" s="184"/>
      <c r="F36" s="28"/>
      <c r="G36" s="185"/>
      <c r="H36" s="71"/>
      <c r="I36" s="185"/>
    </row>
    <row r="37" spans="2:9" ht="15" customHeight="1" x14ac:dyDescent="0.2">
      <c r="B37" s="8"/>
      <c r="C37" s="25"/>
      <c r="D37" s="26"/>
      <c r="E37" s="173"/>
      <c r="F37" s="28"/>
      <c r="G37" s="72"/>
      <c r="H37" s="73"/>
      <c r="I37" s="64"/>
    </row>
    <row r="38" spans="2:9" ht="15" customHeight="1" x14ac:dyDescent="0.2">
      <c r="B38" s="8" t="s">
        <v>6</v>
      </c>
      <c r="C38" s="25">
        <v>10</v>
      </c>
      <c r="D38" s="26"/>
      <c r="E38" s="172" t="s">
        <v>21</v>
      </c>
      <c r="F38" s="28"/>
      <c r="G38" s="74">
        <f>ROUND(G30*G35,0)</f>
        <v>1049574</v>
      </c>
      <c r="H38" s="73"/>
      <c r="I38" s="65">
        <f>ROUND(I30*I35,0)</f>
        <v>1054387</v>
      </c>
    </row>
    <row r="39" spans="2:9" ht="15" customHeight="1" x14ac:dyDescent="0.2">
      <c r="B39" s="8"/>
      <c r="C39" s="25"/>
      <c r="D39" s="26"/>
      <c r="E39" s="172"/>
      <c r="F39" s="28"/>
      <c r="G39" s="74"/>
      <c r="H39" s="73"/>
      <c r="I39" s="65"/>
    </row>
    <row r="40" spans="2:9" x14ac:dyDescent="0.2">
      <c r="B40" s="8" t="s">
        <v>6</v>
      </c>
      <c r="C40" s="25">
        <v>11</v>
      </c>
      <c r="D40" s="26"/>
      <c r="E40" s="37" t="s">
        <v>22</v>
      </c>
      <c r="F40" s="28"/>
      <c r="G40" s="66">
        <v>19412556</v>
      </c>
      <c r="H40" s="48"/>
      <c r="I40" s="66">
        <v>19412556</v>
      </c>
    </row>
    <row r="41" spans="2:9" x14ac:dyDescent="0.2">
      <c r="B41" s="5"/>
      <c r="C41" s="45"/>
      <c r="D41" s="26"/>
      <c r="E41" s="1"/>
      <c r="F41" s="28"/>
      <c r="G41" s="75" t="s">
        <v>0</v>
      </c>
      <c r="H41" s="76"/>
      <c r="I41" s="46"/>
    </row>
    <row r="42" spans="2:9" x14ac:dyDescent="0.2">
      <c r="B42" s="47" t="s">
        <v>14</v>
      </c>
      <c r="C42" s="45">
        <v>12</v>
      </c>
      <c r="D42" s="26"/>
      <c r="E42" s="10" t="s">
        <v>23</v>
      </c>
      <c r="F42" s="28"/>
      <c r="G42" s="67">
        <f>ROUND(G38/G40,6)</f>
        <v>5.4066999999999997E-2</v>
      </c>
      <c r="H42" s="54"/>
      <c r="I42" s="67">
        <f>ROUND(I38/I40,6)</f>
        <v>5.4315000000000002E-2</v>
      </c>
    </row>
    <row r="43" spans="2:9" x14ac:dyDescent="0.2">
      <c r="B43" s="5"/>
      <c r="C43" s="45"/>
      <c r="D43" s="26"/>
      <c r="E43" s="49" t="s">
        <v>0</v>
      </c>
      <c r="F43" s="78"/>
      <c r="G43" s="68" t="s">
        <v>0</v>
      </c>
      <c r="H43" s="69"/>
      <c r="I43" s="68"/>
    </row>
    <row r="44" spans="2:9" ht="13.5" thickBot="1" x14ac:dyDescent="0.25">
      <c r="B44" s="50"/>
      <c r="C44" s="51"/>
      <c r="D44" s="40"/>
      <c r="E44" s="9"/>
      <c r="F44" s="52"/>
      <c r="G44" s="53"/>
      <c r="H44" s="79"/>
      <c r="I44" s="53"/>
    </row>
    <row r="45" spans="2:9" x14ac:dyDescent="0.2">
      <c r="B45" s="13"/>
      <c r="C45" s="55"/>
      <c r="D45" s="56"/>
    </row>
    <row r="46" spans="2:9" x14ac:dyDescent="0.2">
      <c r="B46" s="178"/>
      <c r="C46" s="178"/>
      <c r="D46" s="178"/>
      <c r="E46" s="178"/>
      <c r="F46" s="57"/>
      <c r="G46" s="58"/>
      <c r="H46" s="58"/>
    </row>
    <row r="47" spans="2:9" ht="12.75" customHeight="1" x14ac:dyDescent="0.2"/>
    <row r="48" spans="2:9" ht="3" customHeight="1" x14ac:dyDescent="0.2">
      <c r="C48" s="30" t="s">
        <v>24</v>
      </c>
      <c r="E48" t="s">
        <v>25</v>
      </c>
    </row>
  </sheetData>
  <mergeCells count="7">
    <mergeCell ref="B46:E46"/>
    <mergeCell ref="E32:E33"/>
    <mergeCell ref="G32:G33"/>
    <mergeCell ref="I32:I33"/>
    <mergeCell ref="E35:E36"/>
    <mergeCell ref="G35:G36"/>
    <mergeCell ref="I35:I36"/>
  </mergeCells>
  <printOptions horizontalCentered="1"/>
  <pageMargins left="0" right="0" top="0.5" bottom="0" header="0" footer="0"/>
  <pageSetup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c5f8eb12-5b27-439d-aaa6-3402af626fa3" value=""/>
  <element uid="c64218ab-b8d1-40b6-a478-cb8be1e10ecc" value=""/>
</sisl>
</file>

<file path=customXml/itemProps1.xml><?xml version="1.0" encoding="utf-8"?>
<ds:datastoreItem xmlns:ds="http://schemas.openxmlformats.org/officeDocument/2006/customXml" ds:itemID="{223D5087-8D12-45B8-97E9-35A125A5C72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Avg Res Bill-Current Review Per</vt:lpstr>
      <vt:lpstr>ES 1.0-Current Review Per</vt:lpstr>
      <vt:lpstr>Avg Res Bill-Total</vt:lpstr>
      <vt:lpstr>ES 1.0-Total</vt:lpstr>
      <vt:lpstr>'ES 1.0-Current Review Per'!Print_Area</vt:lpstr>
      <vt:lpstr>'ES 1.0-Total'!Print_Area</vt:lpstr>
      <vt:lpstr>'ES 1.0-Current Review Per'!Print_Titles</vt:lpstr>
      <vt:lpstr>'ES 1.0-Total'!Print_Titles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>AEP Public</cp:keywords>
  <cp:lastModifiedBy>s290792</cp:lastModifiedBy>
  <cp:lastPrinted>2019-05-23T14:19:05Z</cp:lastPrinted>
  <dcterms:created xsi:type="dcterms:W3CDTF">2013-09-23T18:43:47Z</dcterms:created>
  <dcterms:modified xsi:type="dcterms:W3CDTF">2019-06-19T17:30:26Z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4a8f7324-43ba-4307-88d7-bec94e6cdca6</vt:lpwstr>
  </property>
  <property fmtid="{D5CDD505-2E9C-101B-9397-08002B2CF9AE}" pid="3" name="bjSaver">
    <vt:lpwstr>Yzo6iu4RCOp5VcJWjy40zzIEO7NbA0wx</vt:lpwstr>
  </property>
  <property fmtid="{D5CDD505-2E9C-101B-9397-08002B2CF9AE}" pid="4" name="bjDocumentSecurityLabel">
    <vt:lpwstr>AEP Public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uid="c5f8eb12-5b27-439d-aaa6-3402af626fa3"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