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udit Info\Post Request 2nd Visit\"/>
    </mc:Choice>
  </mc:AlternateContent>
  <bookViews>
    <workbookView xWindow="0" yWindow="0" windowWidth="9330" windowHeight="3165" activeTab="5"/>
  </bookViews>
  <sheets>
    <sheet name="2015" sheetId="3" r:id="rId1"/>
    <sheet name="2016" sheetId="2" r:id="rId2"/>
    <sheet name="2017" sheetId="6" r:id="rId3"/>
    <sheet name="2018" sheetId="7" r:id="rId4"/>
    <sheet name="2019" sheetId="9" r:id="rId5"/>
    <sheet name="Summ-WP year" sheetId="4" r:id="rId6"/>
    <sheet name="Major Projects" sheetId="8" r:id="rId7"/>
  </sheets>
  <externalReferences>
    <externalReference r:id="rId8"/>
  </externalReferences>
  <definedNames>
    <definedName name="_Order1" hidden="1">255</definedName>
    <definedName name="Carol_Ann" localSheetId="2">#REF!</definedName>
    <definedName name="Carol_Ann" localSheetId="3">#REF!</definedName>
    <definedName name="Carol_Ann" localSheetId="4">#REF!</definedName>
    <definedName name="Carol_Ann">#REF!</definedName>
    <definedName name="hjhkj">#REF!</definedName>
    <definedName name="_xlnm.Print_Area" localSheetId="6">'Major Projects'!$A$1:$K$20</definedName>
    <definedName name="_xlnm.Print_Area" localSheetId="5">'Summ-WP year'!$A$1:$L$117,'Summ-WP year'!$B$144:$K$164,'Summ-WP year'!$B$169:$K$209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9" l="1"/>
  <c r="H29" i="9"/>
  <c r="C179" i="4" l="1"/>
  <c r="E175" i="4"/>
  <c r="E176" i="4"/>
  <c r="E179" i="4"/>
  <c r="C176" i="4"/>
  <c r="C175" i="4"/>
  <c r="G29" i="9"/>
  <c r="F29" i="9" l="1"/>
  <c r="E29" i="9"/>
  <c r="D29" i="9"/>
  <c r="C29" i="9"/>
  <c r="B29" i="9"/>
  <c r="N27" i="9"/>
  <c r="E108" i="4" s="1"/>
  <c r="E180" i="4" s="1"/>
  <c r="N26" i="9"/>
  <c r="C108" i="4" s="1"/>
  <c r="C180" i="4" s="1"/>
  <c r="N23" i="9"/>
  <c r="E114" i="4" s="1"/>
  <c r="E186" i="4" s="1"/>
  <c r="N22" i="9"/>
  <c r="C114" i="4" s="1"/>
  <c r="N21" i="9"/>
  <c r="E111" i="4" s="1"/>
  <c r="E183" i="4" s="1"/>
  <c r="N20" i="9"/>
  <c r="C111" i="4" s="1"/>
  <c r="C183" i="4" s="1"/>
  <c r="N19" i="9"/>
  <c r="E110" i="4" s="1"/>
  <c r="E182" i="4" s="1"/>
  <c r="N18" i="9"/>
  <c r="C110" i="4" s="1"/>
  <c r="C182" i="4" s="1"/>
  <c r="N17" i="9"/>
  <c r="E109" i="4" s="1"/>
  <c r="E181" i="4" s="1"/>
  <c r="N16" i="9"/>
  <c r="C109" i="4" s="1"/>
  <c r="C181" i="4" s="1"/>
  <c r="N15" i="9"/>
  <c r="E106" i="4" s="1"/>
  <c r="E178" i="4" s="1"/>
  <c r="N14" i="9"/>
  <c r="C106" i="4" s="1"/>
  <c r="C178" i="4" s="1"/>
  <c r="N13" i="9"/>
  <c r="E105" i="4" s="1"/>
  <c r="E177" i="4" s="1"/>
  <c r="N12" i="9"/>
  <c r="C105" i="4" s="1"/>
  <c r="C177" i="4" s="1"/>
  <c r="N11" i="9"/>
  <c r="E113" i="4" s="1"/>
  <c r="E185" i="4" s="1"/>
  <c r="N10" i="9"/>
  <c r="C113" i="4" s="1"/>
  <c r="C185" i="4" s="1"/>
  <c r="N9" i="9"/>
  <c r="E112" i="4" s="1"/>
  <c r="E184" i="4" s="1"/>
  <c r="N8" i="9"/>
  <c r="C112" i="4" s="1"/>
  <c r="C184" i="4" s="1"/>
  <c r="N7" i="9"/>
  <c r="E102" i="4" s="1"/>
  <c r="E174" i="4" s="1"/>
  <c r="N6" i="9"/>
  <c r="C102" i="4" s="1"/>
  <c r="C174" i="4" s="1"/>
  <c r="N5" i="9"/>
  <c r="N4" i="9"/>
  <c r="C101" i="4" s="1"/>
  <c r="C173" i="4" s="1"/>
  <c r="N29" i="9" l="1"/>
  <c r="E101" i="4"/>
  <c r="E173" i="4" s="1"/>
  <c r="I2" i="8"/>
  <c r="I6" i="8"/>
  <c r="K145" i="4"/>
  <c r="K149" i="4"/>
  <c r="I3" i="8" l="1"/>
  <c r="I4" i="8"/>
  <c r="I5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E20" i="8"/>
  <c r="F20" i="8"/>
  <c r="C29" i="7"/>
  <c r="D29" i="7"/>
  <c r="E29" i="7"/>
  <c r="F29" i="7"/>
  <c r="G29" i="7"/>
  <c r="H29" i="7"/>
  <c r="I29" i="7"/>
  <c r="J29" i="7"/>
  <c r="K29" i="7"/>
  <c r="L29" i="7"/>
  <c r="M29" i="7"/>
  <c r="I20" i="8" l="1"/>
  <c r="B29" i="7"/>
  <c r="N27" i="7"/>
  <c r="E83" i="4" s="1"/>
  <c r="N26" i="7"/>
  <c r="C83" i="4" s="1"/>
  <c r="N23" i="7"/>
  <c r="E89" i="4" s="1"/>
  <c r="N22" i="7"/>
  <c r="C89" i="4" s="1"/>
  <c r="N21" i="7"/>
  <c r="E86" i="4" s="1"/>
  <c r="N20" i="7"/>
  <c r="C86" i="4" s="1"/>
  <c r="N19" i="7"/>
  <c r="E85" i="4" s="1"/>
  <c r="N18" i="7"/>
  <c r="C85" i="4" s="1"/>
  <c r="N17" i="7"/>
  <c r="E84" i="4" s="1"/>
  <c r="N16" i="7"/>
  <c r="C84" i="4" s="1"/>
  <c r="N15" i="7"/>
  <c r="E81" i="4" s="1"/>
  <c r="N14" i="7"/>
  <c r="C81" i="4" s="1"/>
  <c r="N13" i="7"/>
  <c r="E80" i="4" s="1"/>
  <c r="N12" i="7"/>
  <c r="C80" i="4" s="1"/>
  <c r="N11" i="7"/>
  <c r="E88" i="4" s="1"/>
  <c r="N10" i="7"/>
  <c r="C88" i="4" s="1"/>
  <c r="N9" i="7"/>
  <c r="E87" i="4" s="1"/>
  <c r="N8" i="7"/>
  <c r="C87" i="4" s="1"/>
  <c r="N7" i="7"/>
  <c r="E77" i="4" s="1"/>
  <c r="N6" i="7"/>
  <c r="C77" i="4" s="1"/>
  <c r="N5" i="7"/>
  <c r="N4" i="7"/>
  <c r="C76" i="4" s="1"/>
  <c r="K162" i="4"/>
  <c r="K161" i="4"/>
  <c r="E76" i="4" l="1"/>
  <c r="N29" i="7"/>
  <c r="K160" i="4"/>
  <c r="K159" i="4"/>
  <c r="K158" i="4"/>
  <c r="C37" i="4" l="1"/>
  <c r="N26" i="6"/>
  <c r="C60" i="4" s="1"/>
  <c r="N27" i="6"/>
  <c r="E60" i="4" s="1"/>
  <c r="N27" i="3"/>
  <c r="E14" i="4" s="1"/>
  <c r="N26" i="3"/>
  <c r="C14" i="4" s="1"/>
  <c r="N26" i="2"/>
  <c r="N27" i="2"/>
  <c r="E37" i="4" s="1"/>
  <c r="N23" i="6"/>
  <c r="E66" i="4" s="1"/>
  <c r="N22" i="6"/>
  <c r="C66" i="4" s="1"/>
  <c r="N21" i="6"/>
  <c r="E63" i="4" s="1"/>
  <c r="N20" i="6"/>
  <c r="C63" i="4" s="1"/>
  <c r="N19" i="6"/>
  <c r="E62" i="4" s="1"/>
  <c r="N18" i="6"/>
  <c r="C62" i="4" s="1"/>
  <c r="N17" i="6"/>
  <c r="E61" i="4" s="1"/>
  <c r="N16" i="6"/>
  <c r="C61" i="4" s="1"/>
  <c r="N23" i="2"/>
  <c r="E43" i="4" s="1"/>
  <c r="N22" i="2"/>
  <c r="C43" i="4" s="1"/>
  <c r="N21" i="2"/>
  <c r="E40" i="4" s="1"/>
  <c r="N20" i="2"/>
  <c r="C40" i="4" s="1"/>
  <c r="N19" i="2"/>
  <c r="E39" i="4" s="1"/>
  <c r="N18" i="2"/>
  <c r="C39" i="4" s="1"/>
  <c r="N17" i="2"/>
  <c r="E38" i="4" s="1"/>
  <c r="N16" i="2"/>
  <c r="C38" i="4" s="1"/>
  <c r="N23" i="3"/>
  <c r="E20" i="4" s="1"/>
  <c r="N22" i="3"/>
  <c r="C20" i="4" s="1"/>
  <c r="N21" i="3"/>
  <c r="E17" i="4" s="1"/>
  <c r="N20" i="3"/>
  <c r="C17" i="4" s="1"/>
  <c r="N19" i="3"/>
  <c r="E16" i="4" s="1"/>
  <c r="N18" i="3"/>
  <c r="C16" i="4" s="1"/>
  <c r="N17" i="3"/>
  <c r="E15" i="4" s="1"/>
  <c r="N16" i="3"/>
  <c r="C15" i="4" s="1"/>
  <c r="F185" i="4" l="1"/>
  <c r="F184" i="4"/>
  <c r="F183" i="4"/>
  <c r="F182" i="4"/>
  <c r="F179" i="4"/>
  <c r="F174" i="4"/>
  <c r="D186" i="4"/>
  <c r="D179" i="4"/>
  <c r="D173" i="4"/>
  <c r="N15" i="6"/>
  <c r="E58" i="4" s="1"/>
  <c r="N14" i="6"/>
  <c r="C58" i="4" s="1"/>
  <c r="N13" i="6"/>
  <c r="E57" i="4" s="1"/>
  <c r="N12" i="6"/>
  <c r="C57" i="4" s="1"/>
  <c r="N11" i="6"/>
  <c r="E65" i="4" s="1"/>
  <c r="N10" i="6"/>
  <c r="C65" i="4" s="1"/>
  <c r="N9" i="6"/>
  <c r="E64" i="4" s="1"/>
  <c r="N8" i="6"/>
  <c r="C64" i="4" s="1"/>
  <c r="N7" i="6"/>
  <c r="E54" i="4" s="1"/>
  <c r="N6" i="6"/>
  <c r="C54" i="4" s="1"/>
  <c r="N5" i="6"/>
  <c r="N4" i="6"/>
  <c r="C53" i="4" s="1"/>
  <c r="E53" i="4" l="1"/>
  <c r="K157" i="4"/>
  <c r="K154" i="4"/>
  <c r="E206" i="4" l="1"/>
  <c r="E201" i="4"/>
  <c r="E199" i="4"/>
  <c r="H163" i="4"/>
  <c r="G163" i="4"/>
  <c r="K156" i="4"/>
  <c r="K155" i="4"/>
  <c r="K153" i="4"/>
  <c r="K152" i="4"/>
  <c r="K151" i="4"/>
  <c r="K150" i="4"/>
  <c r="K148" i="4"/>
  <c r="K147" i="4"/>
  <c r="K146" i="4"/>
  <c r="F142" i="4"/>
  <c r="E139" i="4"/>
  <c r="H138" i="4"/>
  <c r="E138" i="4"/>
  <c r="C138" i="4"/>
  <c r="H137" i="4"/>
  <c r="E137" i="4"/>
  <c r="C137" i="4"/>
  <c r="E136" i="4"/>
  <c r="C136" i="4"/>
  <c r="E135" i="4"/>
  <c r="C135" i="4"/>
  <c r="H134" i="4"/>
  <c r="E134" i="4"/>
  <c r="C134" i="4"/>
  <c r="E133" i="4"/>
  <c r="E132" i="4"/>
  <c r="H131" i="4"/>
  <c r="E131" i="4"/>
  <c r="C131" i="4"/>
  <c r="H130" i="4"/>
  <c r="E130" i="4"/>
  <c r="C130" i="4"/>
  <c r="E129" i="4"/>
  <c r="E128" i="4"/>
  <c r="H127" i="4"/>
  <c r="E127" i="4"/>
  <c r="C127" i="4"/>
  <c r="E126" i="4"/>
  <c r="F117" i="4"/>
  <c r="H113" i="4"/>
  <c r="H112" i="4"/>
  <c r="H109" i="4"/>
  <c r="H106" i="4"/>
  <c r="H105" i="4"/>
  <c r="E104" i="4"/>
  <c r="E103" i="4"/>
  <c r="H102" i="4"/>
  <c r="G88" i="4"/>
  <c r="D88" i="4"/>
  <c r="H87" i="4"/>
  <c r="H184" i="4" s="1"/>
  <c r="D87" i="4"/>
  <c r="D184" i="4" s="1"/>
  <c r="D86" i="4"/>
  <c r="D183" i="4" s="1"/>
  <c r="D85" i="4"/>
  <c r="D182" i="4" s="1"/>
  <c r="F84" i="4"/>
  <c r="D84" i="4"/>
  <c r="D181" i="4" s="1"/>
  <c r="D83" i="4"/>
  <c r="D180" i="4" s="1"/>
  <c r="F81" i="4"/>
  <c r="D81" i="4"/>
  <c r="D178" i="4" s="1"/>
  <c r="F80" i="4"/>
  <c r="D80" i="4"/>
  <c r="D177" i="4" s="1"/>
  <c r="F79" i="4"/>
  <c r="E79" i="4"/>
  <c r="D79" i="4"/>
  <c r="D176" i="4" s="1"/>
  <c r="F78" i="4"/>
  <c r="E78" i="4"/>
  <c r="D78" i="4"/>
  <c r="D175" i="4" s="1"/>
  <c r="D77" i="4"/>
  <c r="F66" i="4"/>
  <c r="H65" i="4"/>
  <c r="H64" i="4"/>
  <c r="F61" i="4"/>
  <c r="H61" i="4" s="1"/>
  <c r="F60" i="4"/>
  <c r="F58" i="4"/>
  <c r="H58" i="4" s="1"/>
  <c r="F57" i="4"/>
  <c r="H57" i="4" s="1"/>
  <c r="F56" i="4"/>
  <c r="E56" i="4"/>
  <c r="E55" i="4"/>
  <c r="H54" i="4"/>
  <c r="G54" i="4"/>
  <c r="F43" i="4"/>
  <c r="H42" i="4"/>
  <c r="G42" i="4"/>
  <c r="H41" i="4"/>
  <c r="G41" i="4"/>
  <c r="H38" i="4"/>
  <c r="F38" i="4"/>
  <c r="G38" i="4"/>
  <c r="G35" i="4"/>
  <c r="F35" i="4"/>
  <c r="F178" i="4" s="1"/>
  <c r="G34" i="4"/>
  <c r="F34" i="4"/>
  <c r="F33" i="4"/>
  <c r="E33" i="4"/>
  <c r="E46" i="4" s="1"/>
  <c r="F32" i="4"/>
  <c r="H31" i="4"/>
  <c r="G31" i="4"/>
  <c r="F20" i="4"/>
  <c r="F186" i="4" s="1"/>
  <c r="H19" i="4"/>
  <c r="G19" i="4"/>
  <c r="H18" i="4"/>
  <c r="G18" i="4"/>
  <c r="H15" i="4"/>
  <c r="E13" i="4"/>
  <c r="C13" i="4"/>
  <c r="H12" i="4"/>
  <c r="G12" i="4"/>
  <c r="H11" i="4"/>
  <c r="F10" i="4"/>
  <c r="E10" i="4"/>
  <c r="F9" i="4"/>
  <c r="F175" i="4" s="1"/>
  <c r="E9" i="4"/>
  <c r="H8" i="4"/>
  <c r="G8" i="4"/>
  <c r="F7" i="4"/>
  <c r="F173" i="4" s="1"/>
  <c r="H34" i="4" l="1"/>
  <c r="F177" i="4"/>
  <c r="H77" i="4"/>
  <c r="D174" i="4"/>
  <c r="H174" i="4" s="1"/>
  <c r="H88" i="4"/>
  <c r="D185" i="4"/>
  <c r="H185" i="4" s="1"/>
  <c r="F176" i="4"/>
  <c r="F181" i="4"/>
  <c r="H181" i="4" s="1"/>
  <c r="E69" i="4"/>
  <c r="F83" i="4"/>
  <c r="F180" i="4" s="1"/>
  <c r="G102" i="4"/>
  <c r="G106" i="4"/>
  <c r="G112" i="4"/>
  <c r="G130" i="4"/>
  <c r="G134" i="4"/>
  <c r="G138" i="4"/>
  <c r="K163" i="4"/>
  <c r="E189" i="4"/>
  <c r="G77" i="4"/>
  <c r="G80" i="4"/>
  <c r="G81" i="4"/>
  <c r="G84" i="4"/>
  <c r="G87" i="4"/>
  <c r="G174" i="4"/>
  <c r="G181" i="4"/>
  <c r="G63" i="4"/>
  <c r="E92" i="4"/>
  <c r="H177" i="4"/>
  <c r="H81" i="4"/>
  <c r="H84" i="4"/>
  <c r="E117" i="4"/>
  <c r="G105" i="4"/>
  <c r="G109" i="4"/>
  <c r="G113" i="4"/>
  <c r="E142" i="4"/>
  <c r="G127" i="4"/>
  <c r="G131" i="4"/>
  <c r="G137" i="4"/>
  <c r="G64" i="4"/>
  <c r="G15" i="4"/>
  <c r="G183" i="4"/>
  <c r="E23" i="4"/>
  <c r="H178" i="4"/>
  <c r="H35" i="4"/>
  <c r="F46" i="4"/>
  <c r="F69" i="4"/>
  <c r="G177" i="4"/>
  <c r="G57" i="4"/>
  <c r="G178" i="4"/>
  <c r="G61" i="4"/>
  <c r="G185" i="4"/>
  <c r="G65" i="4"/>
  <c r="F92" i="4"/>
  <c r="H80" i="4"/>
  <c r="F23" i="4"/>
  <c r="G58" i="4"/>
  <c r="F190" i="4" l="1"/>
  <c r="F189" i="4"/>
  <c r="E190" i="4"/>
  <c r="G184" i="4"/>
  <c r="E193" i="4"/>
  <c r="F193" i="4"/>
  <c r="N15" i="3" l="1"/>
  <c r="N14" i="3"/>
  <c r="K13" i="3"/>
  <c r="D13" i="3"/>
  <c r="K12" i="3"/>
  <c r="D12" i="3"/>
  <c r="N11" i="3"/>
  <c r="N10" i="3"/>
  <c r="N9" i="3"/>
  <c r="N8" i="3"/>
  <c r="N7" i="3"/>
  <c r="N6" i="3"/>
  <c r="N5" i="3"/>
  <c r="N4" i="3"/>
  <c r="N4" i="2"/>
  <c r="N5" i="2"/>
  <c r="N6" i="2"/>
  <c r="N7" i="2"/>
  <c r="N8" i="2"/>
  <c r="N9" i="2"/>
  <c r="N10" i="2"/>
  <c r="N11" i="2"/>
  <c r="N12" i="2"/>
  <c r="N13" i="2"/>
  <c r="N14" i="2"/>
  <c r="N15" i="2"/>
  <c r="N12" i="3" l="1"/>
  <c r="N13" i="3"/>
</calcChain>
</file>

<file path=xl/sharedStrings.xml><?xml version="1.0" encoding="utf-8"?>
<sst xmlns="http://schemas.openxmlformats.org/spreadsheetml/2006/main" count="383" uniqueCount="89">
  <si>
    <t>Transformers</t>
  </si>
  <si>
    <t>Meters</t>
  </si>
  <si>
    <t>Security Lights</t>
  </si>
  <si>
    <t>Poles</t>
  </si>
  <si>
    <t>New Line Extensions</t>
  </si>
  <si>
    <t>Retirements</t>
  </si>
  <si>
    <t>Totals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</si>
  <si>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</si>
  <si>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</si>
  <si>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</si>
  <si>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</si>
  <si>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</si>
  <si>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</si>
  <si>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</si>
  <si>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</si>
  <si>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</si>
  <si>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</si>
  <si>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</si>
  <si>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</si>
  <si>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219 Analysis</t>
  </si>
  <si>
    <t>1st Year</t>
  </si>
  <si>
    <t>Closed in</t>
  </si>
  <si>
    <t>Jan 2015 - Dec 2015</t>
  </si>
  <si>
    <t>Budgeted</t>
  </si>
  <si>
    <t>Number</t>
  </si>
  <si>
    <t>Budget</t>
  </si>
  <si>
    <t>Cost</t>
  </si>
  <si>
    <t>Unit Cost</t>
  </si>
  <si>
    <t>Tie Lines</t>
  </si>
  <si>
    <t>Major Projects</t>
  </si>
  <si>
    <t>(padmount)</t>
  </si>
  <si>
    <t>Other Special Equipment</t>
  </si>
  <si>
    <t>Service Upgrades</t>
  </si>
  <si>
    <t>Sectionalizers</t>
  </si>
  <si>
    <t>Regulators</t>
  </si>
  <si>
    <t>Pole Replacements</t>
  </si>
  <si>
    <t>New Security Lights</t>
  </si>
  <si>
    <t>Minor Items</t>
  </si>
  <si>
    <t>Total</t>
  </si>
  <si>
    <t>2nd Year</t>
  </si>
  <si>
    <t>Jan 2016 - Dec 2016</t>
  </si>
  <si>
    <t>3rd Year</t>
  </si>
  <si>
    <t>Jan 2017 - Dec 2017</t>
  </si>
  <si>
    <t xml:space="preserve"> (year to date)</t>
  </si>
  <si>
    <t>4th Year</t>
  </si>
  <si>
    <t>Jan 2018 - Dec 2018</t>
  </si>
  <si>
    <t xml:space="preserve"> (year to date - June)</t>
  </si>
  <si>
    <t>5th Year</t>
  </si>
  <si>
    <t>Work Plan Capital Expenditures</t>
  </si>
  <si>
    <t>6th Year</t>
  </si>
  <si>
    <t>Jan 2014  - Sept 2014</t>
  </si>
  <si>
    <t>Actual</t>
  </si>
  <si>
    <t>Status</t>
  </si>
  <si>
    <t>Budget Variance</t>
  </si>
  <si>
    <t>Airport Road - Rattlesnake Rdg.</t>
  </si>
  <si>
    <t>Airport Road - Dudley</t>
  </si>
  <si>
    <t>Plant</t>
  </si>
  <si>
    <t>Airport - Bruin</t>
  </si>
  <si>
    <t>Argentum - Rt 7</t>
  </si>
  <si>
    <t>Argentum - Timberlake Meadows</t>
  </si>
  <si>
    <t>Newfoundland - Stark</t>
  </si>
  <si>
    <t>Warnock - Montgomery Rd</t>
  </si>
  <si>
    <t>Argentum - Shultz</t>
  </si>
  <si>
    <t>Elliottville - 173</t>
  </si>
  <si>
    <t>Low Gap - Alcorn</t>
  </si>
  <si>
    <t>Pactolus - Iron Hill</t>
  </si>
  <si>
    <t>Pactolus Campbell Lane</t>
  </si>
  <si>
    <t>Argentum - Shultz to Sheep Hlw.</t>
  </si>
  <si>
    <t>Carter City - Lost Crk</t>
  </si>
  <si>
    <t>Mazie - Blaine</t>
  </si>
  <si>
    <t>Mazie - Cains Crk</t>
  </si>
  <si>
    <t>Pelphrey - Prater Rd</t>
  </si>
  <si>
    <t>Pelphrey - Bailey Hlw</t>
  </si>
  <si>
    <t xml:space="preserve"> Total Routine </t>
  </si>
  <si>
    <t xml:space="preserve">Major Projects </t>
  </si>
  <si>
    <t>Total Workplan</t>
  </si>
  <si>
    <t>Total Advanced to Date</t>
  </si>
  <si>
    <t>Amount Encumbered - not advanced</t>
  </si>
  <si>
    <t>Yet to be Encumbered</t>
  </si>
  <si>
    <t>Total Loan</t>
  </si>
  <si>
    <t>Unadvanced Loan Funds</t>
  </si>
  <si>
    <t>Minor Projects</t>
  </si>
  <si>
    <t>Other Special Equip</t>
  </si>
  <si>
    <t>Corral Park</t>
  </si>
  <si>
    <t>as of April 11, 2018:</t>
  </si>
  <si>
    <t>x</t>
  </si>
  <si>
    <t>Workplan to Date - Thru 08/19</t>
  </si>
  <si>
    <t>January 2015 - August 2019</t>
  </si>
  <si>
    <t>Jan 2019 -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</si>
</sst>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i/>
      <u val="singleAccounting"/>
      <sz val="10"/>
      <name val="Arial"/>
      <family val="2"/>
    </font>
    <font>
      <b/>
      <u val="doubleAccounting"/>
      <sz val="10"/>
      <name val="Arial"/>
      <family val="2"/>
    </font>
    <font>
      <sz val="12"/>
      <name val="Helv"/>
    </font>
    <font>
      <b/>
      <u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39" fontId="11" fillId="0" borderId="0"/>
    <xf numFmtId="44" fontId="3" fillId="0" borderId="0" applyFont="0" applyFill="0" applyBorder="0" applyAlignment="0" applyProtection="0"/>
    <xf numFmtId="0" fontId="1" fillId="0" borderId="0"/>
    <xf numFmtId="39" fontId="11" fillId="0" borderId="0"/>
  </cellStyleXfs>
  <cellXfs count="101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1" xfId="1" applyFont="1" applyBorder="1"/>
    <xf numFmtId="44" fontId="0" fillId="0" borderId="2" xfId="1" applyFont="1" applyBorder="1"/>
    <xf numFmtId="44" fontId="2" fillId="0" borderId="3" xfId="1" applyFont="1" applyBorder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2"/>
    <xf numFmtId="0" fontId="4" fillId="0" borderId="0" xfId="2" applyFont="1"/>
    <xf numFmtId="43" fontId="3" fillId="0" borderId="0" xfId="3"/>
    <xf numFmtId="0" fontId="5" fillId="0" borderId="0" xfId="2" applyFont="1"/>
    <xf numFmtId="0" fontId="6" fillId="0" borderId="0" xfId="2" applyFont="1"/>
    <xf numFmtId="164" fontId="6" fillId="0" borderId="0" xfId="2" applyNumberFormat="1" applyFont="1"/>
    <xf numFmtId="43" fontId="3" fillId="0" borderId="4" xfId="3" applyBorder="1"/>
    <xf numFmtId="43" fontId="7" fillId="0" borderId="5" xfId="3" applyFont="1" applyBorder="1"/>
    <xf numFmtId="0" fontId="8" fillId="0" borderId="0" xfId="2" applyFont="1" applyAlignment="1">
      <alignment horizontal="right"/>
    </xf>
    <xf numFmtId="43" fontId="8" fillId="0" borderId="0" xfId="3" applyFont="1" applyAlignment="1">
      <alignment horizontal="right"/>
    </xf>
    <xf numFmtId="43" fontId="8" fillId="0" borderId="1" xfId="3" applyFont="1" applyBorder="1" applyAlignment="1">
      <alignment horizontal="right"/>
    </xf>
    <xf numFmtId="43" fontId="9" fillId="0" borderId="3" xfId="3" applyFont="1" applyBorder="1"/>
    <xf numFmtId="39" fontId="3" fillId="0" borderId="0" xfId="2" applyNumberFormat="1"/>
    <xf numFmtId="7" fontId="3" fillId="0" borderId="0" xfId="3" applyNumberFormat="1"/>
    <xf numFmtId="43" fontId="3" fillId="0" borderId="1" xfId="3" applyBorder="1"/>
    <xf numFmtId="43" fontId="3" fillId="0" borderId="3" xfId="3" applyBorder="1"/>
    <xf numFmtId="37" fontId="3" fillId="0" borderId="0" xfId="2" applyNumberFormat="1"/>
    <xf numFmtId="0" fontId="3" fillId="0" borderId="0" xfId="2" applyFont="1"/>
    <xf numFmtId="44" fontId="3" fillId="0" borderId="0" xfId="3" applyNumberFormat="1"/>
    <xf numFmtId="43" fontId="3" fillId="0" borderId="6" xfId="3" applyBorder="1"/>
    <xf numFmtId="43" fontId="3" fillId="0" borderId="7" xfId="3" applyBorder="1"/>
    <xf numFmtId="7" fontId="10" fillId="0" borderId="0" xfId="3" applyNumberFormat="1" applyFont="1"/>
    <xf numFmtId="43" fontId="10" fillId="0" borderId="0" xfId="3" applyFont="1"/>
    <xf numFmtId="0" fontId="3" fillId="0" borderId="1" xfId="2" applyBorder="1"/>
    <xf numFmtId="0" fontId="3" fillId="0" borderId="3" xfId="2" applyBorder="1"/>
    <xf numFmtId="7" fontId="3" fillId="0" borderId="0" xfId="2" applyNumberFormat="1"/>
    <xf numFmtId="165" fontId="3" fillId="0" borderId="0" xfId="2" applyNumberFormat="1"/>
    <xf numFmtId="0" fontId="3" fillId="0" borderId="8" xfId="2" applyBorder="1"/>
    <xf numFmtId="0" fontId="3" fillId="0" borderId="9" xfId="2" applyBorder="1"/>
    <xf numFmtId="43" fontId="3" fillId="0" borderId="5" xfId="3" applyBorder="1"/>
    <xf numFmtId="44" fontId="3" fillId="0" borderId="0" xfId="2" applyNumberFormat="1"/>
    <xf numFmtId="0" fontId="3" fillId="0" borderId="6" xfId="2" applyBorder="1"/>
    <xf numFmtId="0" fontId="3" fillId="0" borderId="7" xfId="2" applyBorder="1"/>
    <xf numFmtId="0" fontId="3" fillId="0" borderId="4" xfId="2" applyBorder="1"/>
    <xf numFmtId="0" fontId="3" fillId="0" borderId="5" xfId="2" applyBorder="1"/>
    <xf numFmtId="39" fontId="12" fillId="0" borderId="0" xfId="4" applyFont="1"/>
    <xf numFmtId="39" fontId="13" fillId="0" borderId="0" xfId="4" applyFont="1"/>
    <xf numFmtId="0" fontId="6" fillId="0" borderId="0" xfId="2" applyFont="1" applyAlignment="1">
      <alignment horizontal="center"/>
    </xf>
    <xf numFmtId="1" fontId="13" fillId="0" borderId="0" xfId="4" applyNumberFormat="1" applyFont="1"/>
    <xf numFmtId="0" fontId="13" fillId="0" borderId="0" xfId="2" applyFont="1"/>
    <xf numFmtId="166" fontId="13" fillId="0" borderId="0" xfId="3" applyNumberFormat="1" applyFont="1"/>
    <xf numFmtId="165" fontId="3" fillId="0" borderId="0" xfId="5" applyNumberFormat="1"/>
    <xf numFmtId="44" fontId="3" fillId="0" borderId="0" xfId="5"/>
    <xf numFmtId="0" fontId="3" fillId="0" borderId="0" xfId="2" applyAlignment="1">
      <alignment horizontal="left"/>
    </xf>
    <xf numFmtId="14" fontId="3" fillId="0" borderId="0" xfId="2" applyNumberFormat="1"/>
    <xf numFmtId="166" fontId="5" fillId="0" borderId="0" xfId="3" applyNumberFormat="1" applyFont="1"/>
    <xf numFmtId="1" fontId="13" fillId="0" borderId="0" xfId="2" applyNumberFormat="1" applyFont="1"/>
    <xf numFmtId="43" fontId="5" fillId="0" borderId="0" xfId="3" applyFont="1"/>
    <xf numFmtId="165" fontId="3" fillId="0" borderId="10" xfId="2" applyNumberFormat="1" applyBorder="1"/>
    <xf numFmtId="166" fontId="6" fillId="0" borderId="0" xfId="3" applyNumberFormat="1" applyFont="1"/>
    <xf numFmtId="166" fontId="6" fillId="0" borderId="0" xfId="2" applyNumberFormat="1" applyFont="1"/>
    <xf numFmtId="0" fontId="14" fillId="0" borderId="0" xfId="2" applyFont="1"/>
    <xf numFmtId="166" fontId="15" fillId="0" borderId="0" xfId="3" applyNumberFormat="1" applyFont="1"/>
    <xf numFmtId="166" fontId="10" fillId="0" borderId="0" xfId="2" applyNumberFormat="1" applyFont="1"/>
    <xf numFmtId="43" fontId="3" fillId="0" borderId="0" xfId="2" applyNumberFormat="1"/>
    <xf numFmtId="5" fontId="6" fillId="0" borderId="0" xfId="2" applyNumberFormat="1" applyFont="1"/>
    <xf numFmtId="167" fontId="6" fillId="0" borderId="0" xfId="2" applyNumberFormat="1" applyFont="1"/>
    <xf numFmtId="5" fontId="6" fillId="0" borderId="0" xfId="3" applyNumberFormat="1" applyFont="1"/>
    <xf numFmtId="167" fontId="6" fillId="0" borderId="0" xfId="5" applyNumberFormat="1" applyFont="1"/>
    <xf numFmtId="0" fontId="6" fillId="0" borderId="12" xfId="2" applyFont="1" applyBorder="1" applyAlignment="1">
      <alignment horizontal="center"/>
    </xf>
    <xf numFmtId="0" fontId="3" fillId="0" borderId="13" xfId="2" applyBorder="1"/>
    <xf numFmtId="0" fontId="6" fillId="0" borderId="12" xfId="2" applyFont="1" applyBorder="1"/>
    <xf numFmtId="165" fontId="3" fillId="0" borderId="2" xfId="5" applyNumberFormat="1" applyBorder="1"/>
    <xf numFmtId="44" fontId="3" fillId="0" borderId="2" xfId="5" applyBorder="1"/>
    <xf numFmtId="0" fontId="3" fillId="0" borderId="2" xfId="2" applyBorder="1"/>
    <xf numFmtId="44" fontId="3" fillId="0" borderId="2" xfId="2" applyNumberFormat="1" applyBorder="1"/>
    <xf numFmtId="0" fontId="3" fillId="0" borderId="2" xfId="2" applyBorder="1" applyAlignment="1">
      <alignment horizontal="left"/>
    </xf>
    <xf numFmtId="14" fontId="3" fillId="0" borderId="2" xfId="2" applyNumberFormat="1" applyBorder="1"/>
    <xf numFmtId="165" fontId="3" fillId="0" borderId="12" xfId="2" applyNumberFormat="1" applyBorder="1"/>
    <xf numFmtId="0" fontId="3" fillId="0" borderId="14" xfId="2" applyBorder="1"/>
    <xf numFmtId="0" fontId="0" fillId="0" borderId="3" xfId="0" applyFill="1" applyBorder="1"/>
    <xf numFmtId="0" fontId="16" fillId="0" borderId="0" xfId="0" applyFont="1" applyAlignment="1">
      <alignment horizontal="left"/>
    </xf>
    <xf numFmtId="44" fontId="3" fillId="0" borderId="0" xfId="1" applyFont="1"/>
    <xf numFmtId="0" fontId="0" fillId="0" borderId="2" xfId="0" applyFill="1" applyBorder="1"/>
    <xf numFmtId="44" fontId="0" fillId="0" borderId="2" xfId="1" applyFont="1" applyFill="1" applyBorder="1"/>
    <xf numFmtId="0" fontId="0" fillId="0" borderId="1" xfId="0" applyFill="1" applyBorder="1"/>
    <xf numFmtId="44" fontId="0" fillId="0" borderId="1" xfId="1" applyNumberFormat="1" applyFont="1" applyFill="1" applyBorder="1"/>
    <xf numFmtId="44" fontId="0" fillId="0" borderId="0" xfId="1" applyFont="1" applyFill="1" applyBorder="1"/>
    <xf numFmtId="37" fontId="6" fillId="0" borderId="0" xfId="2" applyNumberFormat="1" applyFont="1"/>
    <xf numFmtId="44" fontId="0" fillId="0" borderId="0" xfId="0" applyNumberFormat="1"/>
    <xf numFmtId="37" fontId="3" fillId="0" borderId="0" xfId="2" applyNumberFormat="1" applyAlignment="1">
      <alignment horizontal="right"/>
    </xf>
    <xf numFmtId="0" fontId="1" fillId="0" borderId="0" xfId="6"/>
    <xf numFmtId="1" fontId="13" fillId="0" borderId="0" xfId="7" applyNumberFormat="1" applyFont="1"/>
    <xf numFmtId="39" fontId="13" fillId="0" borderId="0" xfId="7" applyFont="1"/>
    <xf numFmtId="39" fontId="12" fillId="0" borderId="11" xfId="7" applyFont="1" applyBorder="1"/>
    <xf numFmtId="44" fontId="3" fillId="0" borderId="10" xfId="1" applyFont="1" applyBorder="1"/>
    <xf numFmtId="44" fontId="3" fillId="0" borderId="12" xfId="1" applyFont="1" applyBorder="1"/>
    <xf numFmtId="7" fontId="3" fillId="0" borderId="0" xfId="1" applyNumberFormat="1" applyFont="1"/>
  </cellXfs>
  <cellStyles count="8">
    <cellStyle name="Comma 2" xfId="3"/>
    <cellStyle name="Currency" xfId="1" builtinId="4"/>
    <cellStyle name="Currency 2" xfId="5"/>
    <cellStyle name="Normal" xfId="0" builtinId="0"/>
    <cellStyle name="Normal 2" xfId="4"/>
    <cellStyle name="Normal 2 2" xfId="6"/>
    <cellStyle name="Normal 2 2 2" xfId="7"/>
    <cellStyle name="Normal_219-nov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Reports/2015-2018%20AD%208%20Lo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Proj"/>
      <sheetName val="4 yr WP"/>
      <sheetName val="Detail"/>
      <sheetName val="advances"/>
      <sheetName val="FFB Billing"/>
      <sheetName val="Summ-WP year"/>
      <sheetName val="Summ-Calendar yr"/>
      <sheetName val="Detail -Yr"/>
      <sheetName val="Sheet1"/>
    </sheetNames>
    <sheetDataSet>
      <sheetData sheetId="0" refreshError="1"/>
      <sheetData sheetId="1" refreshError="1"/>
      <sheetData sheetId="2">
        <row r="28">
          <cell r="B28">
            <v>0</v>
          </cell>
          <cell r="D28">
            <v>0</v>
          </cell>
          <cell r="J28">
            <v>0</v>
          </cell>
          <cell r="AI28">
            <v>0</v>
          </cell>
        </row>
        <row r="31">
          <cell r="D31">
            <v>0</v>
          </cell>
        </row>
        <row r="48">
          <cell r="D48">
            <v>0</v>
          </cell>
          <cell r="Y48">
            <v>0</v>
          </cell>
        </row>
        <row r="62">
          <cell r="D62">
            <v>0</v>
          </cell>
        </row>
        <row r="65">
          <cell r="K65">
            <v>0</v>
          </cell>
          <cell r="Y65">
            <v>0</v>
          </cell>
        </row>
        <row r="79">
          <cell r="D79">
            <v>0</v>
          </cell>
        </row>
        <row r="104">
          <cell r="D104">
            <v>0</v>
          </cell>
          <cell r="E104">
            <v>0</v>
          </cell>
        </row>
        <row r="115">
          <cell r="B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E115">
            <v>0</v>
          </cell>
          <cell r="AG115">
            <v>0</v>
          </cell>
          <cell r="AK115">
            <v>0</v>
          </cell>
          <cell r="AM115">
            <v>0</v>
          </cell>
          <cell r="AO115">
            <v>0</v>
          </cell>
          <cell r="AQ115">
            <v>0</v>
          </cell>
          <cell r="AS115">
            <v>0</v>
          </cell>
        </row>
      </sheetData>
      <sheetData sheetId="3">
        <row r="87">
          <cell r="A87">
            <v>493559.82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2" zoomScale="90" zoomScaleNormal="90" workbookViewId="0">
      <selection activeCell="F26" sqref="F26"/>
    </sheetView>
  </sheetViews>
  <sheetFormatPr defaultRowHeight="15" x14ac:dyDescent="0.25"/>
  <cols>
    <col min="1" max="1" width="19.5703125" style="1" bestFit="1" customWidth="1"/>
    <col min="2" max="3" width="11.85546875" bestFit="1" customWidth="1"/>
    <col min="4" max="4" width="13.28515625" bestFit="1" customWidth="1"/>
    <col min="5" max="5" width="11.85546875" bestFit="1" customWidth="1"/>
    <col min="6" max="7" width="13.28515625" bestFit="1" customWidth="1"/>
    <col min="8" max="8" width="11.85546875" bestFit="1" customWidth="1"/>
    <col min="9" max="11" width="13.28515625" bestFit="1" customWidth="1"/>
    <col min="12" max="12" width="11.85546875" bestFit="1" customWidth="1"/>
    <col min="13" max="13" width="13.28515625" bestFit="1" customWidth="1"/>
    <col min="14" max="14" width="15" bestFit="1" customWidth="1"/>
  </cols>
  <sheetData>
    <row r="1" spans="1:14" ht="26.25" x14ac:dyDescent="0.4">
      <c r="A1" s="84">
        <v>2015</v>
      </c>
    </row>
    <row r="3" spans="1:14" s="9" customFormat="1" x14ac:dyDescent="0.25">
      <c r="A3" s="12"/>
      <c r="B3" s="11" t="s">
        <v>18</v>
      </c>
      <c r="C3" s="11" t="s">
        <v>17</v>
      </c>
      <c r="D3" s="11" t="s">
        <v>16</v>
      </c>
      <c r="E3" s="11" t="s">
        <v>15</v>
      </c>
      <c r="F3" s="11" t="s">
        <v>14</v>
      </c>
      <c r="G3" s="11" t="s">
        <v>13</v>
      </c>
      <c r="H3" s="11" t="s">
        <v>12</v>
      </c>
      <c r="I3" s="11" t="s">
        <v>11</v>
      </c>
      <c r="J3" s="11" t="s">
        <v>10</v>
      </c>
      <c r="K3" s="11" t="s">
        <v>9</v>
      </c>
      <c r="L3" s="11" t="s">
        <v>8</v>
      </c>
      <c r="M3" s="11" t="s">
        <v>7</v>
      </c>
      <c r="N3" s="10" t="s">
        <v>6</v>
      </c>
    </row>
    <row r="4" spans="1:14" x14ac:dyDescent="0.25">
      <c r="A4" s="8" t="s">
        <v>5</v>
      </c>
      <c r="B4" s="7">
        <v>55</v>
      </c>
      <c r="C4" s="7">
        <v>71</v>
      </c>
      <c r="D4" s="7">
        <v>29</v>
      </c>
      <c r="E4" s="7">
        <v>13</v>
      </c>
      <c r="F4" s="7">
        <v>14</v>
      </c>
      <c r="G4" s="7">
        <v>12</v>
      </c>
      <c r="H4" s="7">
        <v>7</v>
      </c>
      <c r="I4" s="7">
        <v>12</v>
      </c>
      <c r="J4" s="7">
        <v>10</v>
      </c>
      <c r="K4" s="7">
        <v>12</v>
      </c>
      <c r="L4" s="7">
        <v>12</v>
      </c>
      <c r="M4" s="7">
        <v>9</v>
      </c>
      <c r="N4" s="6">
        <f>SUM(B4:M4)</f>
        <v>256</v>
      </c>
    </row>
    <row r="5" spans="1:14" s="2" customFormat="1" x14ac:dyDescent="0.25">
      <c r="A5" s="5"/>
      <c r="B5" s="4">
        <v>976.23</v>
      </c>
      <c r="C5" s="4">
        <v>1222.6400000000001</v>
      </c>
      <c r="D5" s="4">
        <v>20.22</v>
      </c>
      <c r="E5" s="4">
        <v>537.42999999999995</v>
      </c>
      <c r="F5" s="4">
        <v>0</v>
      </c>
      <c r="G5" s="4">
        <v>129.88</v>
      </c>
      <c r="H5" s="4">
        <v>236.62</v>
      </c>
      <c r="I5" s="4">
        <v>25.5</v>
      </c>
      <c r="J5" s="4">
        <v>0</v>
      </c>
      <c r="K5" s="4">
        <v>278.60000000000002</v>
      </c>
      <c r="L5" s="4">
        <v>235.35</v>
      </c>
      <c r="M5" s="4">
        <v>334.71</v>
      </c>
      <c r="N5" s="3">
        <f t="shared" ref="N5:N23" si="0">SUM(B5:M5)</f>
        <v>3997.1799999999994</v>
      </c>
    </row>
    <row r="6" spans="1:14" x14ac:dyDescent="0.25">
      <c r="A6" s="8" t="s">
        <v>4</v>
      </c>
      <c r="B6" s="7">
        <v>20</v>
      </c>
      <c r="C6" s="7">
        <v>8</v>
      </c>
      <c r="D6" s="7">
        <v>15</v>
      </c>
      <c r="E6" s="7">
        <v>15</v>
      </c>
      <c r="F6" s="7">
        <v>25</v>
      </c>
      <c r="G6" s="7">
        <v>17</v>
      </c>
      <c r="H6" s="7">
        <v>21</v>
      </c>
      <c r="I6" s="7">
        <v>33</v>
      </c>
      <c r="J6" s="7">
        <v>36</v>
      </c>
      <c r="K6" s="7">
        <v>25</v>
      </c>
      <c r="L6" s="7">
        <v>19</v>
      </c>
      <c r="M6" s="7">
        <v>23</v>
      </c>
      <c r="N6" s="6">
        <f t="shared" si="0"/>
        <v>257</v>
      </c>
    </row>
    <row r="7" spans="1:14" s="2" customFormat="1" x14ac:dyDescent="0.25">
      <c r="A7" s="5"/>
      <c r="B7" s="4">
        <v>46459.519999999997</v>
      </c>
      <c r="C7" s="4">
        <v>28462.959999999999</v>
      </c>
      <c r="D7" s="4">
        <v>65740.58</v>
      </c>
      <c r="E7" s="4">
        <v>33610.050000000003</v>
      </c>
      <c r="F7" s="4">
        <v>71020.08</v>
      </c>
      <c r="G7" s="4">
        <v>61528.7</v>
      </c>
      <c r="H7" s="4">
        <v>48704.23</v>
      </c>
      <c r="I7" s="4">
        <v>78918.59</v>
      </c>
      <c r="J7" s="4">
        <v>79542.3</v>
      </c>
      <c r="K7" s="4">
        <v>91358.3</v>
      </c>
      <c r="L7" s="4">
        <v>71555.75</v>
      </c>
      <c r="M7" s="4">
        <v>71808.5</v>
      </c>
      <c r="N7" s="3">
        <f t="shared" si="0"/>
        <v>748709.55999999994</v>
      </c>
    </row>
    <row r="8" spans="1:14" x14ac:dyDescent="0.25">
      <c r="A8" s="8" t="s">
        <v>3</v>
      </c>
      <c r="B8" s="7">
        <v>17</v>
      </c>
      <c r="C8" s="7">
        <v>14</v>
      </c>
      <c r="D8" s="7">
        <v>22</v>
      </c>
      <c r="E8" s="7">
        <v>27</v>
      </c>
      <c r="F8" s="7">
        <v>33</v>
      </c>
      <c r="G8" s="7">
        <v>41</v>
      </c>
      <c r="H8" s="7">
        <v>24</v>
      </c>
      <c r="I8" s="7">
        <v>45</v>
      </c>
      <c r="J8" s="7">
        <v>35</v>
      </c>
      <c r="K8" s="7">
        <v>20</v>
      </c>
      <c r="L8" s="7">
        <v>19</v>
      </c>
      <c r="M8" s="7">
        <v>50</v>
      </c>
      <c r="N8" s="6">
        <f t="shared" si="0"/>
        <v>347</v>
      </c>
    </row>
    <row r="9" spans="1:14" s="2" customFormat="1" x14ac:dyDescent="0.25">
      <c r="A9" s="5"/>
      <c r="B9" s="4">
        <v>81470.210000000006</v>
      </c>
      <c r="C9" s="4">
        <v>52458.5</v>
      </c>
      <c r="D9" s="4">
        <v>67878.58</v>
      </c>
      <c r="E9" s="4">
        <v>98633.47</v>
      </c>
      <c r="F9" s="4">
        <v>106252.59</v>
      </c>
      <c r="G9" s="4">
        <v>200153.18</v>
      </c>
      <c r="H9" s="4">
        <v>61678.99</v>
      </c>
      <c r="I9" s="4">
        <v>165339.56</v>
      </c>
      <c r="J9" s="4">
        <v>126387.78</v>
      </c>
      <c r="K9" s="4">
        <v>69044.990000000005</v>
      </c>
      <c r="L9" s="4">
        <v>65836.100000000006</v>
      </c>
      <c r="M9" s="4">
        <v>160621.19</v>
      </c>
      <c r="N9" s="3">
        <f t="shared" si="0"/>
        <v>1255755.1400000001</v>
      </c>
    </row>
    <row r="10" spans="1:14" x14ac:dyDescent="0.25">
      <c r="A10" s="8" t="s">
        <v>2</v>
      </c>
      <c r="B10" s="7">
        <v>19</v>
      </c>
      <c r="C10" s="7">
        <v>14</v>
      </c>
      <c r="D10" s="7">
        <v>19</v>
      </c>
      <c r="E10" s="7">
        <v>16</v>
      </c>
      <c r="F10" s="7">
        <v>12</v>
      </c>
      <c r="G10" s="7">
        <v>19</v>
      </c>
      <c r="H10" s="7">
        <v>20</v>
      </c>
      <c r="I10" s="7">
        <v>21</v>
      </c>
      <c r="J10" s="7">
        <v>19</v>
      </c>
      <c r="K10" s="7">
        <v>23</v>
      </c>
      <c r="L10" s="7">
        <v>25</v>
      </c>
      <c r="M10" s="7">
        <v>18</v>
      </c>
      <c r="N10" s="6">
        <f t="shared" si="0"/>
        <v>225</v>
      </c>
    </row>
    <row r="11" spans="1:14" s="2" customFormat="1" x14ac:dyDescent="0.25">
      <c r="A11" s="5"/>
      <c r="B11" s="4">
        <v>16165.54</v>
      </c>
      <c r="C11" s="4">
        <v>9864.08</v>
      </c>
      <c r="D11" s="4">
        <v>11339.72</v>
      </c>
      <c r="E11" s="4">
        <v>8131.36</v>
      </c>
      <c r="F11" s="4">
        <v>6012.37</v>
      </c>
      <c r="G11" s="4">
        <v>8768.07</v>
      </c>
      <c r="H11" s="4">
        <v>8505.8700000000008</v>
      </c>
      <c r="I11" s="4">
        <v>8435.26</v>
      </c>
      <c r="J11" s="4">
        <v>10391.219999999999</v>
      </c>
      <c r="K11" s="4">
        <v>15979.38</v>
      </c>
      <c r="L11" s="4">
        <v>21282.34</v>
      </c>
      <c r="M11" s="4">
        <v>10765.73</v>
      </c>
      <c r="N11" s="3">
        <f t="shared" si="0"/>
        <v>135640.94</v>
      </c>
    </row>
    <row r="12" spans="1:14" x14ac:dyDescent="0.25">
      <c r="A12" s="8" t="s">
        <v>1</v>
      </c>
      <c r="B12" s="7">
        <v>4</v>
      </c>
      <c r="C12" s="7">
        <v>8</v>
      </c>
      <c r="D12" s="7">
        <f>396+192</f>
        <v>588</v>
      </c>
      <c r="E12" s="7">
        <v>6</v>
      </c>
      <c r="F12" s="7">
        <v>6</v>
      </c>
      <c r="G12" s="7">
        <v>0</v>
      </c>
      <c r="H12" s="7">
        <v>1</v>
      </c>
      <c r="I12" s="7">
        <v>2</v>
      </c>
      <c r="J12" s="7">
        <v>0</v>
      </c>
      <c r="K12" s="7">
        <f>771+192</f>
        <v>963</v>
      </c>
      <c r="L12" s="7">
        <v>4</v>
      </c>
      <c r="M12" s="7">
        <v>67</v>
      </c>
      <c r="N12" s="6">
        <f t="shared" si="0"/>
        <v>1649</v>
      </c>
    </row>
    <row r="13" spans="1:14" s="2" customFormat="1" x14ac:dyDescent="0.25">
      <c r="A13" s="5"/>
      <c r="B13" s="4">
        <v>4042.18</v>
      </c>
      <c r="C13" s="4">
        <v>7574.76</v>
      </c>
      <c r="D13" s="4">
        <f>71644.81+59112.96</f>
        <v>130757.76999999999</v>
      </c>
      <c r="E13" s="4">
        <v>3826.74</v>
      </c>
      <c r="F13" s="4">
        <v>1188.72</v>
      </c>
      <c r="G13" s="4">
        <v>0</v>
      </c>
      <c r="H13" s="4">
        <v>883.15</v>
      </c>
      <c r="I13" s="4">
        <v>489.62</v>
      </c>
      <c r="J13" s="4">
        <v>0</v>
      </c>
      <c r="K13" s="4">
        <f>132752.67+59112.96</f>
        <v>191865.63</v>
      </c>
      <c r="L13" s="4">
        <v>606.79999999999995</v>
      </c>
      <c r="M13" s="4">
        <v>30737.18</v>
      </c>
      <c r="N13" s="3">
        <f t="shared" si="0"/>
        <v>371972.54999999993</v>
      </c>
    </row>
    <row r="14" spans="1:14" x14ac:dyDescent="0.25">
      <c r="A14" s="8" t="s">
        <v>0</v>
      </c>
      <c r="B14" s="7">
        <v>0</v>
      </c>
      <c r="C14" s="7">
        <v>0</v>
      </c>
      <c r="D14" s="7">
        <v>26</v>
      </c>
      <c r="E14" s="7">
        <v>1</v>
      </c>
      <c r="F14" s="7">
        <v>45</v>
      </c>
      <c r="G14" s="7">
        <v>1</v>
      </c>
      <c r="H14" s="7">
        <v>85</v>
      </c>
      <c r="I14" s="7">
        <v>24</v>
      </c>
      <c r="J14" s="7">
        <v>30</v>
      </c>
      <c r="K14" s="7">
        <v>24</v>
      </c>
      <c r="L14" s="7">
        <v>0</v>
      </c>
      <c r="M14" s="7">
        <v>88</v>
      </c>
      <c r="N14" s="6">
        <f t="shared" si="0"/>
        <v>324</v>
      </c>
    </row>
    <row r="15" spans="1:14" s="2" customFormat="1" x14ac:dyDescent="0.25">
      <c r="A15" s="5"/>
      <c r="B15" s="4">
        <v>0</v>
      </c>
      <c r="C15" s="4">
        <v>0</v>
      </c>
      <c r="D15" s="4">
        <v>22787.98</v>
      </c>
      <c r="E15" s="4">
        <v>4456.2</v>
      </c>
      <c r="F15" s="4">
        <v>43152.35</v>
      </c>
      <c r="G15" s="4">
        <v>4765.22</v>
      </c>
      <c r="H15" s="4">
        <v>75957.2</v>
      </c>
      <c r="I15" s="4">
        <v>22475.68</v>
      </c>
      <c r="J15" s="4">
        <v>26109.599999999999</v>
      </c>
      <c r="K15" s="4">
        <v>26003.200000000001</v>
      </c>
      <c r="L15" s="4">
        <v>0</v>
      </c>
      <c r="M15" s="4">
        <v>83534.61</v>
      </c>
      <c r="N15" s="3">
        <f t="shared" si="0"/>
        <v>309242.04000000004</v>
      </c>
    </row>
    <row r="16" spans="1:14" x14ac:dyDescent="0.25">
      <c r="A16" s="1" t="s">
        <v>32</v>
      </c>
      <c r="B16" s="86">
        <v>1</v>
      </c>
      <c r="C16" s="86">
        <v>3</v>
      </c>
      <c r="D16" s="86">
        <v>3</v>
      </c>
      <c r="E16" s="86">
        <v>4</v>
      </c>
      <c r="F16" s="86">
        <v>2</v>
      </c>
      <c r="G16" s="86">
        <v>4</v>
      </c>
      <c r="H16" s="86">
        <v>3</v>
      </c>
      <c r="I16" s="86">
        <v>3</v>
      </c>
      <c r="J16" s="86">
        <v>2</v>
      </c>
      <c r="K16" s="86">
        <v>2</v>
      </c>
      <c r="L16" s="86">
        <v>1</v>
      </c>
      <c r="M16" s="86">
        <v>3</v>
      </c>
      <c r="N16" s="88">
        <f t="shared" si="0"/>
        <v>31</v>
      </c>
    </row>
    <row r="17" spans="1:14" x14ac:dyDescent="0.25">
      <c r="B17" s="87">
        <v>1835.04</v>
      </c>
      <c r="C17" s="87">
        <v>3875.97</v>
      </c>
      <c r="D17" s="87">
        <v>2284.09</v>
      </c>
      <c r="E17" s="87">
        <v>8006.82</v>
      </c>
      <c r="F17" s="87">
        <v>3154.6</v>
      </c>
      <c r="G17" s="87">
        <v>6920.55</v>
      </c>
      <c r="H17" s="87">
        <v>5175.8900000000003</v>
      </c>
      <c r="I17" s="87">
        <v>13440.45</v>
      </c>
      <c r="J17" s="87">
        <v>2865.07</v>
      </c>
      <c r="K17" s="87">
        <v>4259.71</v>
      </c>
      <c r="L17" s="87">
        <v>2146.41</v>
      </c>
      <c r="M17" s="87">
        <v>5868.31</v>
      </c>
      <c r="N17" s="89">
        <f t="shared" si="0"/>
        <v>59832.91</v>
      </c>
    </row>
    <row r="18" spans="1:14" x14ac:dyDescent="0.25">
      <c r="A18" s="1" t="s">
        <v>33</v>
      </c>
      <c r="B18" s="86">
        <v>1</v>
      </c>
      <c r="C18" s="86">
        <v>1</v>
      </c>
      <c r="D18" s="86">
        <v>6</v>
      </c>
      <c r="E18" s="86">
        <v>5</v>
      </c>
      <c r="F18" s="86">
        <v>1</v>
      </c>
      <c r="G18" s="86">
        <v>6</v>
      </c>
      <c r="H18" s="86">
        <v>3</v>
      </c>
      <c r="I18" s="86">
        <v>4</v>
      </c>
      <c r="J18" s="86">
        <v>3</v>
      </c>
      <c r="K18" s="86">
        <v>5</v>
      </c>
      <c r="L18" s="86">
        <v>4</v>
      </c>
      <c r="M18" s="86">
        <v>7</v>
      </c>
      <c r="N18" s="88">
        <f t="shared" si="0"/>
        <v>46</v>
      </c>
    </row>
    <row r="19" spans="1:14" x14ac:dyDescent="0.25">
      <c r="B19" s="87">
        <v>663.11</v>
      </c>
      <c r="C19" s="87">
        <v>966.25</v>
      </c>
      <c r="D19" s="87">
        <v>13892.39</v>
      </c>
      <c r="E19" s="87">
        <v>7161.1</v>
      </c>
      <c r="F19" s="87">
        <v>481.69</v>
      </c>
      <c r="G19" s="87">
        <v>5484.92</v>
      </c>
      <c r="H19" s="87">
        <v>3752.6</v>
      </c>
      <c r="I19" s="87">
        <v>4424.24</v>
      </c>
      <c r="J19" s="87">
        <v>5792.13</v>
      </c>
      <c r="K19" s="87">
        <v>6476.98</v>
      </c>
      <c r="L19" s="87">
        <v>7155.83</v>
      </c>
      <c r="M19" s="87">
        <v>11596.27</v>
      </c>
      <c r="N19" s="89">
        <f t="shared" si="0"/>
        <v>67847.509999999995</v>
      </c>
    </row>
    <row r="20" spans="1:14" x14ac:dyDescent="0.25">
      <c r="A20" s="1" t="s">
        <v>34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8">
        <f t="shared" si="0"/>
        <v>0</v>
      </c>
    </row>
    <row r="21" spans="1:14" x14ac:dyDescent="0.25">
      <c r="B21" s="87"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9">
        <f t="shared" si="0"/>
        <v>0</v>
      </c>
    </row>
    <row r="22" spans="1:14" x14ac:dyDescent="0.25">
      <c r="A22" s="1" t="s">
        <v>81</v>
      </c>
      <c r="B22" s="86">
        <v>6</v>
      </c>
      <c r="C22" s="86">
        <v>6</v>
      </c>
      <c r="D22" s="86">
        <v>9</v>
      </c>
      <c r="E22" s="86">
        <v>12</v>
      </c>
      <c r="F22" s="86">
        <v>3</v>
      </c>
      <c r="G22" s="86">
        <v>7</v>
      </c>
      <c r="H22" s="86">
        <v>3</v>
      </c>
      <c r="I22" s="86">
        <v>8</v>
      </c>
      <c r="J22" s="86">
        <v>5</v>
      </c>
      <c r="K22" s="86">
        <v>4</v>
      </c>
      <c r="L22" s="86">
        <v>5</v>
      </c>
      <c r="M22" s="86">
        <v>7</v>
      </c>
      <c r="N22" s="88">
        <f t="shared" si="0"/>
        <v>75</v>
      </c>
    </row>
    <row r="23" spans="1:14" x14ac:dyDescent="0.25">
      <c r="B23" s="87">
        <v>6954.78</v>
      </c>
      <c r="C23" s="87">
        <v>7953.1</v>
      </c>
      <c r="D23" s="87">
        <v>10229.540000000001</v>
      </c>
      <c r="E23" s="87">
        <v>16113.08</v>
      </c>
      <c r="F23" s="87">
        <v>8764.0400000000009</v>
      </c>
      <c r="G23" s="87">
        <v>6335.52</v>
      </c>
      <c r="H23" s="87">
        <v>4438.66</v>
      </c>
      <c r="I23" s="87">
        <v>8838.32</v>
      </c>
      <c r="J23" s="87">
        <v>8191.06</v>
      </c>
      <c r="K23" s="87">
        <v>5710.75</v>
      </c>
      <c r="L23" s="87">
        <v>5977.52</v>
      </c>
      <c r="M23" s="87">
        <v>30730.09</v>
      </c>
      <c r="N23" s="89">
        <f t="shared" si="0"/>
        <v>120236.46</v>
      </c>
    </row>
    <row r="26" spans="1:14" x14ac:dyDescent="0.25">
      <c r="A26" s="1" t="s">
        <v>82</v>
      </c>
      <c r="B26" s="7">
        <v>0</v>
      </c>
      <c r="C26" s="86">
        <v>0</v>
      </c>
      <c r="D26" s="86">
        <v>0</v>
      </c>
      <c r="E26" s="86">
        <v>0</v>
      </c>
      <c r="F26" s="86">
        <v>11</v>
      </c>
      <c r="G26" s="86">
        <v>0</v>
      </c>
      <c r="H26" s="86">
        <v>18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8">
        <f t="shared" ref="N26:N27" si="1">SUM(B26:M26)</f>
        <v>29</v>
      </c>
    </row>
    <row r="27" spans="1:14" x14ac:dyDescent="0.25">
      <c r="B27" s="87">
        <v>0</v>
      </c>
      <c r="C27" s="87">
        <v>0</v>
      </c>
      <c r="D27" s="87">
        <v>0</v>
      </c>
      <c r="E27" s="87">
        <v>0</v>
      </c>
      <c r="F27" s="87">
        <v>14695.78</v>
      </c>
      <c r="G27" s="87">
        <v>0</v>
      </c>
      <c r="H27" s="87">
        <v>20552.64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9">
        <f t="shared" si="1"/>
        <v>35248.42</v>
      </c>
    </row>
  </sheetData>
  <pageMargins left="0.7" right="0.7" top="0.75" bottom="0.75" header="0.3" footer="0.3"/>
  <pageSetup paperSize="5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90" zoomScaleNormal="90" workbookViewId="0">
      <selection activeCell="O17" sqref="O17"/>
    </sheetView>
  </sheetViews>
  <sheetFormatPr defaultRowHeight="15" x14ac:dyDescent="0.25"/>
  <cols>
    <col min="1" max="1" width="19.5703125" style="1" bestFit="1" customWidth="1"/>
    <col min="2" max="2" width="11.85546875" bestFit="1" customWidth="1"/>
    <col min="3" max="6" width="13.28515625" bestFit="1" customWidth="1"/>
    <col min="7" max="7" width="12.7109375" bestFit="1" customWidth="1"/>
    <col min="8" max="9" width="13.28515625" bestFit="1" customWidth="1"/>
    <col min="10" max="10" width="12.7109375" bestFit="1" customWidth="1"/>
    <col min="11" max="11" width="12.5703125" bestFit="1" customWidth="1"/>
    <col min="12" max="12" width="11.85546875" bestFit="1" customWidth="1"/>
    <col min="13" max="13" width="12.7109375" bestFit="1" customWidth="1"/>
    <col min="14" max="14" width="15" bestFit="1" customWidth="1"/>
  </cols>
  <sheetData>
    <row r="1" spans="1:15" ht="26.25" x14ac:dyDescent="0.4">
      <c r="A1" s="84">
        <v>2016</v>
      </c>
    </row>
    <row r="3" spans="1:15" s="9" customFormat="1" x14ac:dyDescent="0.25">
      <c r="A3" s="12"/>
      <c r="B3" s="11" t="s">
        <v>18</v>
      </c>
      <c r="C3" s="11" t="s">
        <v>17</v>
      </c>
      <c r="D3" s="11" t="s">
        <v>16</v>
      </c>
      <c r="E3" s="11" t="s">
        <v>15</v>
      </c>
      <c r="F3" s="11" t="s">
        <v>14</v>
      </c>
      <c r="G3" s="11" t="s">
        <v>13</v>
      </c>
      <c r="H3" s="11" t="s">
        <v>12</v>
      </c>
      <c r="I3" s="11" t="s">
        <v>11</v>
      </c>
      <c r="J3" s="11" t="s">
        <v>10</v>
      </c>
      <c r="K3" s="11" t="s">
        <v>9</v>
      </c>
      <c r="L3" s="11" t="s">
        <v>8</v>
      </c>
      <c r="M3" s="11" t="s">
        <v>7</v>
      </c>
      <c r="N3" s="10" t="s">
        <v>6</v>
      </c>
    </row>
    <row r="4" spans="1:15" x14ac:dyDescent="0.25">
      <c r="A4" s="8" t="s">
        <v>5</v>
      </c>
      <c r="B4" s="7">
        <v>43</v>
      </c>
      <c r="C4" s="7">
        <v>71</v>
      </c>
      <c r="D4" s="7">
        <v>25</v>
      </c>
      <c r="E4" s="7">
        <v>14</v>
      </c>
      <c r="F4" s="7">
        <v>8</v>
      </c>
      <c r="G4" s="7">
        <v>9</v>
      </c>
      <c r="H4" s="7">
        <v>9</v>
      </c>
      <c r="I4" s="7">
        <v>19</v>
      </c>
      <c r="J4" s="7">
        <v>11</v>
      </c>
      <c r="K4" s="7">
        <v>12</v>
      </c>
      <c r="L4" s="7">
        <v>22</v>
      </c>
      <c r="M4" s="7">
        <v>23</v>
      </c>
      <c r="N4" s="6">
        <f t="shared" ref="N4:N23" si="0">SUM(B4:M4)</f>
        <v>266</v>
      </c>
    </row>
    <row r="5" spans="1:15" s="2" customFormat="1" x14ac:dyDescent="0.25">
      <c r="A5" s="5"/>
      <c r="B5" s="4">
        <v>0</v>
      </c>
      <c r="C5" s="4">
        <v>123.87</v>
      </c>
      <c r="D5" s="4">
        <v>1107.98</v>
      </c>
      <c r="E5" s="4">
        <v>146.61000000000001</v>
      </c>
      <c r="F5" s="4">
        <v>0</v>
      </c>
      <c r="G5" s="4">
        <v>344.75</v>
      </c>
      <c r="H5" s="4">
        <v>235.01</v>
      </c>
      <c r="I5" s="4">
        <v>416.33</v>
      </c>
      <c r="J5" s="4">
        <v>166.1</v>
      </c>
      <c r="K5" s="4">
        <v>218.7</v>
      </c>
      <c r="L5" s="4">
        <v>413.94</v>
      </c>
      <c r="M5" s="4">
        <v>197.05</v>
      </c>
      <c r="N5" s="3">
        <f t="shared" si="0"/>
        <v>3370.34</v>
      </c>
    </row>
    <row r="6" spans="1:15" x14ac:dyDescent="0.25">
      <c r="A6" s="8" t="s">
        <v>4</v>
      </c>
      <c r="B6" s="7">
        <v>20</v>
      </c>
      <c r="C6" s="7">
        <v>14</v>
      </c>
      <c r="D6" s="7">
        <v>16</v>
      </c>
      <c r="E6" s="7">
        <v>14</v>
      </c>
      <c r="F6" s="7">
        <v>22</v>
      </c>
      <c r="G6" s="7">
        <v>20</v>
      </c>
      <c r="H6" s="7">
        <v>21</v>
      </c>
      <c r="I6" s="7">
        <v>23</v>
      </c>
      <c r="J6" s="7">
        <v>27</v>
      </c>
      <c r="K6" s="7">
        <v>28</v>
      </c>
      <c r="L6" s="7">
        <v>31</v>
      </c>
      <c r="M6" s="7">
        <v>18</v>
      </c>
      <c r="N6" s="6">
        <f t="shared" si="0"/>
        <v>254</v>
      </c>
    </row>
    <row r="7" spans="1:15" s="2" customFormat="1" x14ac:dyDescent="0.25">
      <c r="A7" s="5"/>
      <c r="B7" s="4">
        <v>48653.55</v>
      </c>
      <c r="C7" s="4">
        <v>43517.18</v>
      </c>
      <c r="D7" s="4">
        <v>30927.7</v>
      </c>
      <c r="E7" s="4">
        <v>46099.39</v>
      </c>
      <c r="F7" s="4">
        <v>49294.97</v>
      </c>
      <c r="G7" s="4">
        <v>44305.59</v>
      </c>
      <c r="H7" s="4">
        <v>68050.83</v>
      </c>
      <c r="I7" s="4">
        <v>61905.32</v>
      </c>
      <c r="J7" s="4">
        <v>35397.99</v>
      </c>
      <c r="K7" s="4">
        <v>61844.22</v>
      </c>
      <c r="L7" s="4">
        <v>97194.2</v>
      </c>
      <c r="M7" s="4">
        <v>47572.02</v>
      </c>
      <c r="N7" s="3">
        <f t="shared" si="0"/>
        <v>634762.96</v>
      </c>
      <c r="O7" s="2" t="s">
        <v>85</v>
      </c>
    </row>
    <row r="8" spans="1:15" x14ac:dyDescent="0.25">
      <c r="A8" s="8" t="s">
        <v>3</v>
      </c>
      <c r="B8" s="7">
        <v>18</v>
      </c>
      <c r="C8" s="7">
        <v>21</v>
      </c>
      <c r="D8" s="7">
        <v>39</v>
      </c>
      <c r="E8" s="7">
        <v>40</v>
      </c>
      <c r="F8" s="7">
        <v>23</v>
      </c>
      <c r="G8" s="7">
        <v>32</v>
      </c>
      <c r="H8" s="7">
        <v>33</v>
      </c>
      <c r="I8" s="7">
        <v>44</v>
      </c>
      <c r="J8" s="7">
        <v>32</v>
      </c>
      <c r="K8" s="7">
        <v>27</v>
      </c>
      <c r="L8" s="7">
        <v>28</v>
      </c>
      <c r="M8" s="7">
        <v>32</v>
      </c>
      <c r="N8" s="6">
        <f t="shared" si="0"/>
        <v>369</v>
      </c>
    </row>
    <row r="9" spans="1:15" s="2" customFormat="1" x14ac:dyDescent="0.25">
      <c r="A9" s="5"/>
      <c r="B9" s="4">
        <v>51829.440000000002</v>
      </c>
      <c r="C9" s="4">
        <v>100145.73</v>
      </c>
      <c r="D9" s="4">
        <v>148037.82999999999</v>
      </c>
      <c r="E9" s="4">
        <v>103732.14</v>
      </c>
      <c r="F9" s="4">
        <v>117368.39</v>
      </c>
      <c r="G9" s="4">
        <v>89336.25</v>
      </c>
      <c r="H9" s="4">
        <v>143628.65</v>
      </c>
      <c r="I9" s="4">
        <v>144342.45000000001</v>
      </c>
      <c r="J9" s="4">
        <v>52125.03</v>
      </c>
      <c r="K9" s="4">
        <v>79561.88</v>
      </c>
      <c r="L9" s="4">
        <v>98719.06</v>
      </c>
      <c r="M9" s="4">
        <v>96273.49</v>
      </c>
      <c r="N9" s="3">
        <f t="shared" si="0"/>
        <v>1225100.3400000001</v>
      </c>
      <c r="O9" s="2" t="s">
        <v>85</v>
      </c>
    </row>
    <row r="10" spans="1:15" x14ac:dyDescent="0.25">
      <c r="A10" s="8" t="s">
        <v>2</v>
      </c>
      <c r="B10" s="7">
        <v>24</v>
      </c>
      <c r="C10" s="7">
        <v>25</v>
      </c>
      <c r="D10" s="7">
        <v>22</v>
      </c>
      <c r="E10" s="7">
        <v>25</v>
      </c>
      <c r="F10" s="7">
        <v>30</v>
      </c>
      <c r="G10" s="7">
        <v>27</v>
      </c>
      <c r="H10" s="7">
        <v>25</v>
      </c>
      <c r="I10" s="7">
        <v>42</v>
      </c>
      <c r="J10" s="7">
        <v>29</v>
      </c>
      <c r="K10" s="7">
        <v>31</v>
      </c>
      <c r="L10" s="7">
        <v>38</v>
      </c>
      <c r="M10" s="7">
        <v>30</v>
      </c>
      <c r="N10" s="6">
        <f t="shared" si="0"/>
        <v>348</v>
      </c>
    </row>
    <row r="11" spans="1:15" s="2" customFormat="1" x14ac:dyDescent="0.25">
      <c r="A11" s="5"/>
      <c r="B11" s="4">
        <v>16591.150000000001</v>
      </c>
      <c r="C11" s="4">
        <v>39796.54</v>
      </c>
      <c r="D11" s="4">
        <v>23715.87</v>
      </c>
      <c r="E11" s="4">
        <v>15488.48</v>
      </c>
      <c r="F11" s="4">
        <v>20938.009999999998</v>
      </c>
      <c r="G11" s="4">
        <v>17079.8</v>
      </c>
      <c r="H11" s="4">
        <v>17606.21</v>
      </c>
      <c r="I11" s="4">
        <v>23019.82</v>
      </c>
      <c r="J11" s="4">
        <v>19738.91</v>
      </c>
      <c r="K11" s="4">
        <v>22912.23</v>
      </c>
      <c r="L11" s="4">
        <v>22505.84</v>
      </c>
      <c r="M11" s="4">
        <v>19517.310000000001</v>
      </c>
      <c r="N11" s="3">
        <f t="shared" si="0"/>
        <v>258910.16999999998</v>
      </c>
      <c r="O11" s="2" t="s">
        <v>85</v>
      </c>
    </row>
    <row r="12" spans="1:15" x14ac:dyDescent="0.25">
      <c r="A12" s="8" t="s">
        <v>1</v>
      </c>
      <c r="B12" s="7">
        <v>0</v>
      </c>
      <c r="C12" s="7">
        <v>4</v>
      </c>
      <c r="D12" s="7">
        <v>0</v>
      </c>
      <c r="E12" s="7">
        <v>100</v>
      </c>
      <c r="F12" s="7">
        <v>254</v>
      </c>
      <c r="G12" s="7">
        <v>96</v>
      </c>
      <c r="H12" s="7">
        <v>192</v>
      </c>
      <c r="I12" s="7">
        <v>108</v>
      </c>
      <c r="J12" s="7">
        <v>100</v>
      </c>
      <c r="K12" s="7">
        <v>96</v>
      </c>
      <c r="L12" s="7">
        <v>96</v>
      </c>
      <c r="M12" s="7">
        <v>192</v>
      </c>
      <c r="N12" s="6">
        <f t="shared" si="0"/>
        <v>1238</v>
      </c>
    </row>
    <row r="13" spans="1:15" s="2" customFormat="1" x14ac:dyDescent="0.25">
      <c r="A13" s="5"/>
      <c r="B13" s="4">
        <v>0</v>
      </c>
      <c r="C13" s="4">
        <v>994.08</v>
      </c>
      <c r="D13" s="4">
        <v>0</v>
      </c>
      <c r="E13" s="4">
        <v>30103.24</v>
      </c>
      <c r="F13" s="4">
        <v>60569.78</v>
      </c>
      <c r="G13" s="4">
        <v>16498.64</v>
      </c>
      <c r="H13" s="4">
        <v>45113.84</v>
      </c>
      <c r="I13" s="4">
        <v>19150.16</v>
      </c>
      <c r="J13" s="4">
        <v>29500.32</v>
      </c>
      <c r="K13" s="4">
        <v>16498.64</v>
      </c>
      <c r="L13" s="4">
        <v>16498.64</v>
      </c>
      <c r="M13" s="4">
        <v>45113.84</v>
      </c>
      <c r="N13" s="3">
        <f t="shared" si="0"/>
        <v>280041.18000000005</v>
      </c>
      <c r="O13" s="2" t="s">
        <v>85</v>
      </c>
    </row>
    <row r="14" spans="1:15" x14ac:dyDescent="0.25">
      <c r="A14" s="8" t="s">
        <v>0</v>
      </c>
      <c r="B14" s="7">
        <v>22</v>
      </c>
      <c r="C14" s="7">
        <v>0</v>
      </c>
      <c r="D14" s="7">
        <v>0</v>
      </c>
      <c r="E14" s="7">
        <v>1</v>
      </c>
      <c r="F14" s="7">
        <v>44</v>
      </c>
      <c r="G14" s="7">
        <v>20</v>
      </c>
      <c r="H14" s="7">
        <v>62</v>
      </c>
      <c r="I14" s="7">
        <v>15</v>
      </c>
      <c r="J14" s="7">
        <v>26</v>
      </c>
      <c r="K14" s="7">
        <v>8</v>
      </c>
      <c r="L14" s="7">
        <v>30</v>
      </c>
      <c r="M14" s="7">
        <v>25</v>
      </c>
      <c r="N14" s="6">
        <f t="shared" si="0"/>
        <v>253</v>
      </c>
    </row>
    <row r="15" spans="1:15" s="2" customFormat="1" x14ac:dyDescent="0.25">
      <c r="A15" s="5"/>
      <c r="B15" s="4">
        <v>27872.99</v>
      </c>
      <c r="C15" s="4">
        <v>0</v>
      </c>
      <c r="D15" s="4">
        <v>0</v>
      </c>
      <c r="E15" s="4">
        <v>24019.27</v>
      </c>
      <c r="F15" s="4">
        <v>41496.44</v>
      </c>
      <c r="G15" s="4">
        <v>16666.400000000001</v>
      </c>
      <c r="H15" s="4">
        <v>58227.65</v>
      </c>
      <c r="I15" s="4">
        <v>15958.32</v>
      </c>
      <c r="J15" s="4">
        <v>24043.98</v>
      </c>
      <c r="K15" s="4">
        <v>8444.5400000000009</v>
      </c>
      <c r="L15" s="4">
        <v>26649.599999999999</v>
      </c>
      <c r="M15" s="4">
        <v>23308</v>
      </c>
      <c r="N15" s="3">
        <f t="shared" si="0"/>
        <v>266687.19000000006</v>
      </c>
      <c r="O15" s="2" t="s">
        <v>85</v>
      </c>
    </row>
    <row r="16" spans="1:15" x14ac:dyDescent="0.25">
      <c r="A16" s="1" t="s">
        <v>32</v>
      </c>
      <c r="B16" s="86">
        <v>1</v>
      </c>
      <c r="C16" s="86">
        <v>2</v>
      </c>
      <c r="D16" s="86">
        <v>3</v>
      </c>
      <c r="E16" s="86">
        <v>1</v>
      </c>
      <c r="F16" s="86">
        <v>3</v>
      </c>
      <c r="G16" s="86">
        <v>4</v>
      </c>
      <c r="H16" s="86">
        <v>4</v>
      </c>
      <c r="I16" s="86">
        <v>4</v>
      </c>
      <c r="J16" s="86">
        <v>2</v>
      </c>
      <c r="K16" s="86">
        <v>2</v>
      </c>
      <c r="L16" s="86">
        <v>1</v>
      </c>
      <c r="M16" s="86">
        <v>2</v>
      </c>
      <c r="N16" s="88">
        <f t="shared" si="0"/>
        <v>29</v>
      </c>
    </row>
    <row r="17" spans="1:14" x14ac:dyDescent="0.25">
      <c r="B17" s="87">
        <v>2154.06</v>
      </c>
      <c r="C17" s="87">
        <v>3651.35</v>
      </c>
      <c r="D17" s="87">
        <v>28371.01</v>
      </c>
      <c r="E17" s="87">
        <v>2363.58</v>
      </c>
      <c r="F17" s="87">
        <v>4759.54</v>
      </c>
      <c r="G17" s="87">
        <v>6031.12</v>
      </c>
      <c r="H17" s="87">
        <v>7907.06</v>
      </c>
      <c r="I17" s="87">
        <v>7455.32</v>
      </c>
      <c r="J17" s="87">
        <v>5084.1899999999996</v>
      </c>
      <c r="K17" s="87">
        <v>3814.75</v>
      </c>
      <c r="L17" s="87">
        <v>1250.67</v>
      </c>
      <c r="M17" s="87">
        <v>4878.09</v>
      </c>
      <c r="N17" s="89">
        <f t="shared" si="0"/>
        <v>77720.739999999991</v>
      </c>
    </row>
    <row r="18" spans="1:14" x14ac:dyDescent="0.25">
      <c r="A18" s="1" t="s">
        <v>33</v>
      </c>
      <c r="B18" s="86">
        <v>2</v>
      </c>
      <c r="C18" s="86">
        <v>5</v>
      </c>
      <c r="D18" s="86">
        <v>6</v>
      </c>
      <c r="E18" s="86">
        <v>9</v>
      </c>
      <c r="F18" s="86">
        <v>2</v>
      </c>
      <c r="G18" s="86">
        <v>4</v>
      </c>
      <c r="H18" s="86">
        <v>6</v>
      </c>
      <c r="I18" s="86">
        <v>8</v>
      </c>
      <c r="J18" s="86">
        <v>4</v>
      </c>
      <c r="K18" s="86">
        <v>3</v>
      </c>
      <c r="L18" s="86">
        <v>7</v>
      </c>
      <c r="M18" s="86">
        <v>1</v>
      </c>
      <c r="N18" s="88">
        <f t="shared" si="0"/>
        <v>57</v>
      </c>
    </row>
    <row r="19" spans="1:14" x14ac:dyDescent="0.25">
      <c r="B19" s="87">
        <v>2444.42</v>
      </c>
      <c r="C19" s="87">
        <v>8106.9</v>
      </c>
      <c r="D19" s="87">
        <v>6685.9</v>
      </c>
      <c r="E19" s="87">
        <v>10304.4</v>
      </c>
      <c r="F19" s="87">
        <v>2245.89</v>
      </c>
      <c r="G19" s="87">
        <v>16048.16</v>
      </c>
      <c r="H19" s="87">
        <v>7068.85</v>
      </c>
      <c r="I19" s="87">
        <v>6897.56</v>
      </c>
      <c r="J19" s="87">
        <v>5089.8</v>
      </c>
      <c r="K19" s="87">
        <v>2284.91</v>
      </c>
      <c r="L19" s="87">
        <v>11460.5</v>
      </c>
      <c r="M19" s="87">
        <v>417.83</v>
      </c>
      <c r="N19" s="89">
        <f t="shared" si="0"/>
        <v>79055.12</v>
      </c>
    </row>
    <row r="20" spans="1:14" x14ac:dyDescent="0.25">
      <c r="A20" s="1" t="s">
        <v>34</v>
      </c>
      <c r="B20" s="7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8">
        <f t="shared" si="0"/>
        <v>0</v>
      </c>
    </row>
    <row r="21" spans="1:14" x14ac:dyDescent="0.25">
      <c r="B21" s="87"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9">
        <f t="shared" si="0"/>
        <v>0</v>
      </c>
    </row>
    <row r="22" spans="1:14" x14ac:dyDescent="0.25">
      <c r="A22" s="1" t="s">
        <v>81</v>
      </c>
      <c r="B22" s="7">
        <v>2</v>
      </c>
      <c r="C22" s="86">
        <v>5</v>
      </c>
      <c r="D22" s="86">
        <v>7</v>
      </c>
      <c r="E22" s="86">
        <v>3</v>
      </c>
      <c r="F22" s="86">
        <v>2</v>
      </c>
      <c r="G22" s="86">
        <v>6</v>
      </c>
      <c r="H22" s="86">
        <v>2</v>
      </c>
      <c r="I22" s="86">
        <v>2</v>
      </c>
      <c r="J22" s="86">
        <v>6</v>
      </c>
      <c r="K22" s="86">
        <v>3</v>
      </c>
      <c r="L22" s="86">
        <v>4</v>
      </c>
      <c r="M22" s="86">
        <v>5</v>
      </c>
      <c r="N22" s="88">
        <f t="shared" si="0"/>
        <v>47</v>
      </c>
    </row>
    <row r="23" spans="1:14" x14ac:dyDescent="0.25">
      <c r="B23" s="87">
        <v>3137.63</v>
      </c>
      <c r="C23" s="87">
        <v>10880.37</v>
      </c>
      <c r="D23" s="87">
        <v>13697.13</v>
      </c>
      <c r="E23" s="87">
        <v>3112.07</v>
      </c>
      <c r="F23" s="87">
        <v>2714.43</v>
      </c>
      <c r="G23" s="87">
        <v>8787.86</v>
      </c>
      <c r="H23" s="87">
        <v>2329.27</v>
      </c>
      <c r="I23" s="87">
        <v>1799.52</v>
      </c>
      <c r="J23" s="87">
        <v>6439.14</v>
      </c>
      <c r="K23" s="87">
        <v>5627.45</v>
      </c>
      <c r="L23" s="87">
        <v>4007.5</v>
      </c>
      <c r="M23" s="87">
        <v>6514.28</v>
      </c>
      <c r="N23" s="89">
        <f t="shared" si="0"/>
        <v>69046.649999999994</v>
      </c>
    </row>
    <row r="26" spans="1:14" x14ac:dyDescent="0.25">
      <c r="A26" s="1" t="s">
        <v>82</v>
      </c>
      <c r="B26" s="7">
        <v>0</v>
      </c>
      <c r="C26" s="86">
        <v>1</v>
      </c>
      <c r="D26" s="86">
        <v>0</v>
      </c>
      <c r="E26" s="86">
        <v>1</v>
      </c>
      <c r="F26" s="86">
        <v>11</v>
      </c>
      <c r="G26" s="86">
        <v>0</v>
      </c>
      <c r="H26" s="86">
        <v>15</v>
      </c>
      <c r="I26" s="86">
        <v>3</v>
      </c>
      <c r="J26" s="86">
        <v>19</v>
      </c>
      <c r="K26" s="86">
        <v>9</v>
      </c>
      <c r="L26" s="86">
        <v>9</v>
      </c>
      <c r="M26" s="86">
        <v>0</v>
      </c>
      <c r="N26" s="88">
        <f t="shared" ref="N26:N27" si="1">SUM(B26:M26)</f>
        <v>68</v>
      </c>
    </row>
    <row r="27" spans="1:14" x14ac:dyDescent="0.25">
      <c r="B27" s="87">
        <v>0</v>
      </c>
      <c r="C27" s="87">
        <v>20062.66</v>
      </c>
      <c r="D27" s="87">
        <v>0</v>
      </c>
      <c r="E27" s="87">
        <v>20062.66</v>
      </c>
      <c r="F27" s="87">
        <v>14695.78</v>
      </c>
      <c r="G27" s="87">
        <v>0</v>
      </c>
      <c r="H27" s="87">
        <v>29338.02</v>
      </c>
      <c r="I27" s="87">
        <v>8657.1</v>
      </c>
      <c r="J27" s="87">
        <v>21567.62</v>
      </c>
      <c r="K27" s="87">
        <v>19541.34</v>
      </c>
      <c r="L27" s="87">
        <v>6509.7</v>
      </c>
      <c r="M27" s="87">
        <v>0</v>
      </c>
      <c r="N27" s="89">
        <f t="shared" si="1"/>
        <v>140434.88</v>
      </c>
    </row>
  </sheetData>
  <pageMargins left="0.7" right="0.7" top="0.75" bottom="0.75" header="0.3" footer="0.3"/>
  <pageSetup paperSize="5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90" zoomScaleNormal="90" workbookViewId="0">
      <selection activeCell="O20" sqref="O20"/>
    </sheetView>
  </sheetViews>
  <sheetFormatPr defaultRowHeight="15" x14ac:dyDescent="0.25"/>
  <cols>
    <col min="1" max="1" width="19.5703125" style="1" bestFit="1" customWidth="1"/>
    <col min="2" max="2" width="11.85546875" bestFit="1" customWidth="1"/>
    <col min="3" max="6" width="13.28515625" bestFit="1" customWidth="1"/>
    <col min="7" max="7" width="12.7109375" bestFit="1" customWidth="1"/>
    <col min="8" max="10" width="13.28515625" bestFit="1" customWidth="1"/>
    <col min="11" max="11" width="12.5703125" bestFit="1" customWidth="1"/>
    <col min="12" max="12" width="11.85546875" bestFit="1" customWidth="1"/>
    <col min="13" max="13" width="12.7109375" bestFit="1" customWidth="1"/>
    <col min="14" max="14" width="15" bestFit="1" customWidth="1"/>
  </cols>
  <sheetData>
    <row r="1" spans="1:15" ht="26.25" x14ac:dyDescent="0.4">
      <c r="A1" s="84">
        <v>2017</v>
      </c>
    </row>
    <row r="3" spans="1:15" s="9" customFormat="1" x14ac:dyDescent="0.25">
      <c r="A3" s="12"/>
      <c r="B3" s="11" t="s">
        <v>18</v>
      </c>
      <c r="C3" s="11" t="s">
        <v>17</v>
      </c>
      <c r="D3" s="11" t="s">
        <v>16</v>
      </c>
      <c r="E3" s="11" t="s">
        <v>15</v>
      </c>
      <c r="F3" s="11" t="s">
        <v>14</v>
      </c>
      <c r="G3" s="11" t="s">
        <v>13</v>
      </c>
      <c r="H3" s="11" t="s">
        <v>12</v>
      </c>
      <c r="I3" s="11" t="s">
        <v>11</v>
      </c>
      <c r="J3" s="11" t="s">
        <v>10</v>
      </c>
      <c r="K3" s="11" t="s">
        <v>9</v>
      </c>
      <c r="L3" s="11" t="s">
        <v>8</v>
      </c>
      <c r="M3" s="11" t="s">
        <v>7</v>
      </c>
      <c r="N3" s="10" t="s">
        <v>6</v>
      </c>
    </row>
    <row r="4" spans="1:15" x14ac:dyDescent="0.25">
      <c r="A4" s="8" t="s">
        <v>5</v>
      </c>
      <c r="B4" s="7">
        <v>33</v>
      </c>
      <c r="C4" s="7">
        <v>55</v>
      </c>
      <c r="D4" s="7">
        <v>25</v>
      </c>
      <c r="E4" s="83">
        <v>15</v>
      </c>
      <c r="F4" s="7">
        <v>5</v>
      </c>
      <c r="G4" s="7">
        <v>23</v>
      </c>
      <c r="H4" s="7">
        <v>18</v>
      </c>
      <c r="I4" s="7">
        <v>31</v>
      </c>
      <c r="J4" s="7">
        <v>8</v>
      </c>
      <c r="K4" s="7">
        <v>29</v>
      </c>
      <c r="L4" s="7">
        <v>23</v>
      </c>
      <c r="M4" s="7">
        <v>17</v>
      </c>
      <c r="N4" s="6">
        <f t="shared" ref="N4:N23" si="0">SUM(B4:M4)</f>
        <v>282</v>
      </c>
    </row>
    <row r="5" spans="1:15" s="2" customFormat="1" x14ac:dyDescent="0.25">
      <c r="A5" s="5"/>
      <c r="B5" s="4">
        <v>290.89</v>
      </c>
      <c r="C5" s="4">
        <v>304.95999999999998</v>
      </c>
      <c r="D5" s="4">
        <v>0</v>
      </c>
      <c r="E5" s="2">
        <v>606.07000000000005</v>
      </c>
      <c r="F5" s="4">
        <v>162.18</v>
      </c>
      <c r="G5" s="4">
        <v>0</v>
      </c>
      <c r="H5" s="4">
        <v>162.27000000000001</v>
      </c>
      <c r="I5" s="4">
        <v>467.63</v>
      </c>
      <c r="J5" s="4">
        <v>238.77</v>
      </c>
      <c r="K5" s="4">
        <v>223.91</v>
      </c>
      <c r="L5" s="4">
        <v>162.18</v>
      </c>
      <c r="M5" s="4">
        <v>0</v>
      </c>
      <c r="N5" s="3">
        <f t="shared" si="0"/>
        <v>2618.8599999999997</v>
      </c>
    </row>
    <row r="6" spans="1:15" x14ac:dyDescent="0.25">
      <c r="A6" s="8" t="s">
        <v>4</v>
      </c>
      <c r="B6" s="7">
        <v>16</v>
      </c>
      <c r="C6" s="7">
        <v>14</v>
      </c>
      <c r="D6" s="7">
        <v>13</v>
      </c>
      <c r="E6" s="83">
        <v>15</v>
      </c>
      <c r="F6" s="7">
        <v>22</v>
      </c>
      <c r="G6" s="7">
        <v>21</v>
      </c>
      <c r="H6" s="7">
        <v>29</v>
      </c>
      <c r="I6" s="7">
        <v>30</v>
      </c>
      <c r="J6" s="7">
        <v>22</v>
      </c>
      <c r="K6" s="7">
        <v>25</v>
      </c>
      <c r="L6" s="7">
        <v>24</v>
      </c>
      <c r="M6" s="7">
        <v>16</v>
      </c>
      <c r="N6" s="6">
        <f t="shared" si="0"/>
        <v>247</v>
      </c>
    </row>
    <row r="7" spans="1:15" s="2" customFormat="1" x14ac:dyDescent="0.25">
      <c r="A7" s="5"/>
      <c r="B7" s="4">
        <v>58863.42</v>
      </c>
      <c r="C7" s="4">
        <v>42740.45</v>
      </c>
      <c r="D7" s="4">
        <v>26844.6</v>
      </c>
      <c r="E7" s="2">
        <v>47796.59</v>
      </c>
      <c r="F7" s="4">
        <v>70504.070000000007</v>
      </c>
      <c r="G7" s="4">
        <v>54606.31</v>
      </c>
      <c r="H7" s="4">
        <v>86793.27</v>
      </c>
      <c r="I7" s="4">
        <v>84761.95</v>
      </c>
      <c r="J7" s="4">
        <v>84478.77</v>
      </c>
      <c r="K7" s="4">
        <v>86869.15</v>
      </c>
      <c r="L7" s="4">
        <v>67791.960000000006</v>
      </c>
      <c r="M7" s="4">
        <v>47827.03</v>
      </c>
      <c r="N7" s="3">
        <f t="shared" si="0"/>
        <v>759877.57000000007</v>
      </c>
      <c r="O7" s="2" t="s">
        <v>85</v>
      </c>
    </row>
    <row r="8" spans="1:15" x14ac:dyDescent="0.25">
      <c r="A8" s="8" t="s">
        <v>3</v>
      </c>
      <c r="B8" s="7">
        <v>22</v>
      </c>
      <c r="C8" s="7">
        <v>15</v>
      </c>
      <c r="D8" s="7">
        <v>42</v>
      </c>
      <c r="E8" s="83">
        <v>22</v>
      </c>
      <c r="F8" s="7">
        <v>31</v>
      </c>
      <c r="G8" s="7">
        <v>26</v>
      </c>
      <c r="H8" s="7">
        <v>29</v>
      </c>
      <c r="I8" s="7">
        <v>31</v>
      </c>
      <c r="J8" s="7">
        <v>27</v>
      </c>
      <c r="K8" s="7">
        <v>23</v>
      </c>
      <c r="L8" s="7">
        <v>14</v>
      </c>
      <c r="M8" s="7">
        <v>13</v>
      </c>
      <c r="N8" s="6">
        <f t="shared" si="0"/>
        <v>295</v>
      </c>
    </row>
    <row r="9" spans="1:15" s="2" customFormat="1" x14ac:dyDescent="0.25">
      <c r="A9" s="5"/>
      <c r="B9" s="4">
        <v>92583.78</v>
      </c>
      <c r="C9" s="4">
        <v>49907.05</v>
      </c>
      <c r="D9" s="4">
        <v>157651.70000000001</v>
      </c>
      <c r="E9" s="2">
        <v>108548.18</v>
      </c>
      <c r="F9" s="4">
        <v>116786.73</v>
      </c>
      <c r="G9" s="4">
        <v>74224.710000000006</v>
      </c>
      <c r="H9" s="4">
        <v>76606.22</v>
      </c>
      <c r="I9" s="4">
        <v>117024.72</v>
      </c>
      <c r="J9" s="4">
        <v>114707.04</v>
      </c>
      <c r="K9" s="4">
        <v>88073.09</v>
      </c>
      <c r="L9" s="4">
        <v>55688.42</v>
      </c>
      <c r="M9" s="4">
        <v>69354.44</v>
      </c>
      <c r="N9" s="3">
        <f t="shared" si="0"/>
        <v>1121156.0799999998</v>
      </c>
      <c r="O9" s="2" t="s">
        <v>85</v>
      </c>
    </row>
    <row r="10" spans="1:15" x14ac:dyDescent="0.25">
      <c r="A10" s="8" t="s">
        <v>2</v>
      </c>
      <c r="B10" s="7">
        <v>31</v>
      </c>
      <c r="C10" s="7">
        <v>36</v>
      </c>
      <c r="D10" s="7">
        <v>24</v>
      </c>
      <c r="E10" s="83">
        <v>24</v>
      </c>
      <c r="F10" s="7">
        <v>35</v>
      </c>
      <c r="G10" s="7">
        <v>33</v>
      </c>
      <c r="H10" s="7">
        <v>26</v>
      </c>
      <c r="I10" s="7">
        <v>41</v>
      </c>
      <c r="J10" s="7">
        <v>42</v>
      </c>
      <c r="K10" s="7">
        <v>54</v>
      </c>
      <c r="L10" s="7">
        <v>46</v>
      </c>
      <c r="M10" s="7">
        <v>46</v>
      </c>
      <c r="N10" s="6">
        <f t="shared" si="0"/>
        <v>438</v>
      </c>
    </row>
    <row r="11" spans="1:15" s="2" customFormat="1" x14ac:dyDescent="0.25">
      <c r="A11" s="5"/>
      <c r="B11" s="4">
        <v>26891.599999999999</v>
      </c>
      <c r="C11" s="4">
        <v>33707.14</v>
      </c>
      <c r="D11" s="4">
        <v>15440.27</v>
      </c>
      <c r="E11" s="2">
        <v>16026.99</v>
      </c>
      <c r="F11" s="4">
        <v>25633.52</v>
      </c>
      <c r="G11" s="4">
        <v>22216.2</v>
      </c>
      <c r="H11" s="4">
        <v>19212.34</v>
      </c>
      <c r="I11" s="4">
        <v>25513.13</v>
      </c>
      <c r="J11" s="4">
        <v>37655.769999999997</v>
      </c>
      <c r="K11" s="4">
        <v>30823.63</v>
      </c>
      <c r="L11" s="4">
        <v>35221.660000000003</v>
      </c>
      <c r="M11" s="4">
        <v>43991.88</v>
      </c>
      <c r="N11" s="3">
        <f t="shared" si="0"/>
        <v>332334.13</v>
      </c>
      <c r="O11" s="2" t="s">
        <v>85</v>
      </c>
    </row>
    <row r="12" spans="1:15" x14ac:dyDescent="0.25">
      <c r="A12" s="8" t="s">
        <v>1</v>
      </c>
      <c r="B12" s="7">
        <v>195</v>
      </c>
      <c r="C12" s="7">
        <v>195</v>
      </c>
      <c r="D12" s="7">
        <v>101</v>
      </c>
      <c r="E12" s="83">
        <v>101</v>
      </c>
      <c r="F12" s="7">
        <v>96</v>
      </c>
      <c r="G12" s="7">
        <v>197</v>
      </c>
      <c r="H12" s="7">
        <v>96</v>
      </c>
      <c r="I12" s="7">
        <v>196</v>
      </c>
      <c r="J12" s="7">
        <v>289</v>
      </c>
      <c r="K12" s="7">
        <v>0</v>
      </c>
      <c r="L12" s="7">
        <v>101</v>
      </c>
      <c r="M12" s="7">
        <v>291</v>
      </c>
      <c r="N12" s="6">
        <f t="shared" si="0"/>
        <v>1858</v>
      </c>
    </row>
    <row r="13" spans="1:15" s="2" customFormat="1" x14ac:dyDescent="0.25">
      <c r="A13" s="5"/>
      <c r="B13" s="4">
        <v>33581.94</v>
      </c>
      <c r="C13" s="4">
        <v>45916.46</v>
      </c>
      <c r="D13" s="4">
        <v>31823.16</v>
      </c>
      <c r="E13" s="2">
        <v>31823.16</v>
      </c>
      <c r="F13" s="4">
        <v>16531.2</v>
      </c>
      <c r="G13" s="4">
        <v>46431.73</v>
      </c>
      <c r="H13" s="4">
        <v>16531.2</v>
      </c>
      <c r="I13" s="4">
        <v>47986.36</v>
      </c>
      <c r="J13" s="4">
        <v>64132.43</v>
      </c>
      <c r="K13" s="4">
        <v>0</v>
      </c>
      <c r="L13" s="4">
        <v>20883.29</v>
      </c>
      <c r="M13" s="4">
        <v>65517.8</v>
      </c>
      <c r="N13" s="3">
        <f t="shared" si="0"/>
        <v>421158.73</v>
      </c>
      <c r="O13" s="2" t="s">
        <v>85</v>
      </c>
    </row>
    <row r="14" spans="1:15" x14ac:dyDescent="0.25">
      <c r="A14" s="8" t="s">
        <v>0</v>
      </c>
      <c r="B14" s="7">
        <v>20</v>
      </c>
      <c r="C14" s="7">
        <v>0</v>
      </c>
      <c r="D14" s="7">
        <v>25</v>
      </c>
      <c r="E14" s="83">
        <v>25</v>
      </c>
      <c r="F14" s="7">
        <v>38</v>
      </c>
      <c r="G14" s="7">
        <v>0</v>
      </c>
      <c r="H14" s="7">
        <v>0</v>
      </c>
      <c r="I14" s="7">
        <v>30</v>
      </c>
      <c r="J14" s="7">
        <v>40</v>
      </c>
      <c r="K14" s="7">
        <v>0</v>
      </c>
      <c r="L14" s="7">
        <v>46</v>
      </c>
      <c r="M14" s="7">
        <v>25</v>
      </c>
      <c r="N14" s="6">
        <f t="shared" si="0"/>
        <v>249</v>
      </c>
    </row>
    <row r="15" spans="1:15" s="2" customFormat="1" x14ac:dyDescent="0.25">
      <c r="A15" s="5"/>
      <c r="B15" s="4">
        <v>17491.400000000001</v>
      </c>
      <c r="C15" s="4">
        <v>0</v>
      </c>
      <c r="D15" s="4">
        <v>22483</v>
      </c>
      <c r="E15" s="2">
        <v>22483</v>
      </c>
      <c r="F15" s="4">
        <v>34246.160000000003</v>
      </c>
      <c r="G15" s="4">
        <v>0</v>
      </c>
      <c r="H15" s="4">
        <v>0</v>
      </c>
      <c r="I15" s="4">
        <v>25477.9</v>
      </c>
      <c r="J15" s="4">
        <v>36099.300000000003</v>
      </c>
      <c r="K15" s="4">
        <v>0</v>
      </c>
      <c r="L15" s="4">
        <v>59334.26</v>
      </c>
      <c r="M15" s="4">
        <v>22978.25</v>
      </c>
      <c r="N15" s="3">
        <f t="shared" si="0"/>
        <v>240593.27000000002</v>
      </c>
      <c r="O15" s="2" t="s">
        <v>85</v>
      </c>
    </row>
    <row r="16" spans="1:15" x14ac:dyDescent="0.25">
      <c r="A16" s="1" t="s">
        <v>32</v>
      </c>
      <c r="B16" s="86">
        <v>0</v>
      </c>
      <c r="C16" s="86">
        <v>2</v>
      </c>
      <c r="D16" s="86">
        <v>2</v>
      </c>
      <c r="E16" s="83">
        <v>0</v>
      </c>
      <c r="F16" s="86">
        <v>2</v>
      </c>
      <c r="G16" s="86">
        <v>2</v>
      </c>
      <c r="H16" s="86">
        <v>0</v>
      </c>
      <c r="I16" s="86">
        <v>2</v>
      </c>
      <c r="J16" s="86">
        <v>1</v>
      </c>
      <c r="K16" s="86">
        <v>1</v>
      </c>
      <c r="L16" s="86">
        <v>2</v>
      </c>
      <c r="M16" s="86">
        <v>4</v>
      </c>
      <c r="N16" s="88">
        <f t="shared" si="0"/>
        <v>18</v>
      </c>
    </row>
    <row r="17" spans="1:15" x14ac:dyDescent="0.25">
      <c r="B17" s="87">
        <v>0</v>
      </c>
      <c r="C17" s="87">
        <v>4468.28</v>
      </c>
      <c r="D17" s="87">
        <v>1458.54</v>
      </c>
      <c r="E17" s="2">
        <v>0</v>
      </c>
      <c r="F17" s="87">
        <v>2258.5300000000002</v>
      </c>
      <c r="G17" s="87">
        <v>4174.0200000000004</v>
      </c>
      <c r="H17" s="87">
        <v>0</v>
      </c>
      <c r="I17" s="87">
        <v>3735.92</v>
      </c>
      <c r="J17" s="87">
        <v>3892.97</v>
      </c>
      <c r="K17" s="87">
        <v>915.11</v>
      </c>
      <c r="L17" s="87">
        <v>3415.25</v>
      </c>
      <c r="M17" s="87">
        <v>10227.51</v>
      </c>
      <c r="N17" s="89">
        <f t="shared" si="0"/>
        <v>34546.130000000005</v>
      </c>
      <c r="O17" t="s">
        <v>85</v>
      </c>
    </row>
    <row r="18" spans="1:15" x14ac:dyDescent="0.25">
      <c r="A18" s="1" t="s">
        <v>33</v>
      </c>
      <c r="B18" s="86">
        <v>2</v>
      </c>
      <c r="C18" s="86">
        <v>0</v>
      </c>
      <c r="D18" s="86">
        <v>6</v>
      </c>
      <c r="E18" s="83">
        <v>1</v>
      </c>
      <c r="F18" s="86">
        <v>7</v>
      </c>
      <c r="G18" s="86">
        <v>5</v>
      </c>
      <c r="H18" s="86">
        <v>11</v>
      </c>
      <c r="I18" s="86">
        <v>5</v>
      </c>
      <c r="J18" s="86">
        <v>3</v>
      </c>
      <c r="K18" s="86">
        <v>4</v>
      </c>
      <c r="L18" s="86">
        <v>1</v>
      </c>
      <c r="M18" s="86">
        <v>5</v>
      </c>
      <c r="N18" s="88">
        <f t="shared" si="0"/>
        <v>50</v>
      </c>
    </row>
    <row r="19" spans="1:15" x14ac:dyDescent="0.25">
      <c r="B19" s="87">
        <v>4901.7</v>
      </c>
      <c r="C19" s="87">
        <v>0</v>
      </c>
      <c r="D19" s="87">
        <v>12804.35</v>
      </c>
      <c r="E19" s="90">
        <v>2694.82</v>
      </c>
      <c r="F19" s="87">
        <v>9532.7900000000009</v>
      </c>
      <c r="G19" s="87">
        <v>5459.8</v>
      </c>
      <c r="H19" s="87">
        <v>10698.61</v>
      </c>
      <c r="I19" s="87">
        <v>6026.36</v>
      </c>
      <c r="J19" s="87">
        <v>1968.75</v>
      </c>
      <c r="K19" s="87">
        <v>3926.79</v>
      </c>
      <c r="L19" s="87">
        <v>1625.71</v>
      </c>
      <c r="M19" s="87">
        <v>3499.91</v>
      </c>
      <c r="N19" s="89">
        <f t="shared" si="0"/>
        <v>63139.59</v>
      </c>
    </row>
    <row r="20" spans="1:15" x14ac:dyDescent="0.25">
      <c r="A20" s="1" t="s">
        <v>34</v>
      </c>
      <c r="B20" s="86">
        <v>0</v>
      </c>
      <c r="C20" s="86">
        <v>0</v>
      </c>
      <c r="D20" s="86">
        <v>0</v>
      </c>
      <c r="E20" s="83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1</v>
      </c>
      <c r="M20" s="86">
        <v>0</v>
      </c>
      <c r="N20" s="88">
        <f t="shared" si="0"/>
        <v>1</v>
      </c>
    </row>
    <row r="21" spans="1:15" x14ac:dyDescent="0.25">
      <c r="B21" s="87">
        <v>0</v>
      </c>
      <c r="C21" s="87">
        <v>0</v>
      </c>
      <c r="D21" s="87">
        <v>0</v>
      </c>
      <c r="E21" s="90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28695.86</v>
      </c>
      <c r="M21" s="87">
        <v>0</v>
      </c>
      <c r="N21" s="89">
        <f t="shared" si="0"/>
        <v>28695.86</v>
      </c>
    </row>
    <row r="22" spans="1:15" x14ac:dyDescent="0.25">
      <c r="A22" s="1" t="s">
        <v>81</v>
      </c>
      <c r="B22" s="86">
        <v>7</v>
      </c>
      <c r="C22" s="86">
        <v>4</v>
      </c>
      <c r="D22" s="86">
        <v>10</v>
      </c>
      <c r="E22" s="83">
        <v>1</v>
      </c>
      <c r="F22" s="86">
        <v>1</v>
      </c>
      <c r="G22" s="86">
        <v>4</v>
      </c>
      <c r="H22" s="86">
        <v>4</v>
      </c>
      <c r="I22" s="86">
        <v>5</v>
      </c>
      <c r="J22" s="86">
        <v>5</v>
      </c>
      <c r="K22" s="86">
        <v>1</v>
      </c>
      <c r="L22" s="86">
        <v>1</v>
      </c>
      <c r="M22" s="86">
        <v>4</v>
      </c>
      <c r="N22" s="88">
        <f t="shared" si="0"/>
        <v>47</v>
      </c>
    </row>
    <row r="23" spans="1:15" x14ac:dyDescent="0.25">
      <c r="B23" s="87">
        <v>11753.53</v>
      </c>
      <c r="C23" s="87">
        <v>13884.67</v>
      </c>
      <c r="D23" s="87">
        <v>17640.3</v>
      </c>
      <c r="E23" s="90">
        <v>961.87</v>
      </c>
      <c r="F23" s="87">
        <v>1580.33</v>
      </c>
      <c r="G23" s="87">
        <v>5886.32</v>
      </c>
      <c r="H23" s="87">
        <v>5554.18</v>
      </c>
      <c r="I23" s="87">
        <v>8763.8559999999998</v>
      </c>
      <c r="J23" s="87">
        <v>8939.93</v>
      </c>
      <c r="K23" s="87">
        <v>1348.59</v>
      </c>
      <c r="L23" s="87">
        <v>2090.19</v>
      </c>
      <c r="M23" s="87">
        <v>5183.29</v>
      </c>
      <c r="N23" s="89">
        <f t="shared" si="0"/>
        <v>83587.055999999997</v>
      </c>
    </row>
    <row r="25" spans="1:15" x14ac:dyDescent="0.25">
      <c r="G25" s="90"/>
    </row>
    <row r="26" spans="1:15" x14ac:dyDescent="0.25">
      <c r="A26" s="1" t="s">
        <v>82</v>
      </c>
      <c r="B26" s="7">
        <v>0</v>
      </c>
      <c r="C26" s="86">
        <v>0</v>
      </c>
      <c r="D26" s="86">
        <v>1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1</v>
      </c>
      <c r="L26" s="86">
        <v>0</v>
      </c>
      <c r="M26" s="86">
        <v>0</v>
      </c>
      <c r="N26" s="88">
        <f t="shared" ref="N26:N27" si="1">SUM(B26:M26)</f>
        <v>2</v>
      </c>
    </row>
    <row r="27" spans="1:15" x14ac:dyDescent="0.25">
      <c r="B27" s="87">
        <v>0</v>
      </c>
      <c r="C27" s="87">
        <v>0</v>
      </c>
      <c r="D27" s="87">
        <v>20062.66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6269.85</v>
      </c>
      <c r="L27" s="87">
        <v>0</v>
      </c>
      <c r="M27" s="87">
        <v>0</v>
      </c>
      <c r="N27" s="89">
        <f t="shared" si="1"/>
        <v>26332.510000000002</v>
      </c>
    </row>
  </sheetData>
  <pageMargins left="0.7" right="0.7" top="0.75" bottom="0.75" header="0.3" footer="0.3"/>
  <pageSetup paperSize="5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="90" zoomScaleNormal="90" workbookViewId="0">
      <selection activeCell="C22" sqref="C22"/>
    </sheetView>
  </sheetViews>
  <sheetFormatPr defaultRowHeight="15" x14ac:dyDescent="0.25"/>
  <cols>
    <col min="1" max="1" width="19.5703125" style="1" bestFit="1" customWidth="1"/>
    <col min="2" max="13" width="13.28515625" bestFit="1" customWidth="1"/>
    <col min="14" max="14" width="15" bestFit="1" customWidth="1"/>
  </cols>
  <sheetData>
    <row r="1" spans="1:15" ht="26.25" x14ac:dyDescent="0.4">
      <c r="A1" s="84">
        <v>2018</v>
      </c>
    </row>
    <row r="3" spans="1:15" s="9" customFormat="1" x14ac:dyDescent="0.25">
      <c r="A3" s="12"/>
      <c r="B3" s="11" t="s">
        <v>18</v>
      </c>
      <c r="C3" s="11" t="s">
        <v>17</v>
      </c>
      <c r="D3" s="11" t="s">
        <v>16</v>
      </c>
      <c r="E3" s="11" t="s">
        <v>15</v>
      </c>
      <c r="F3" s="11" t="s">
        <v>14</v>
      </c>
      <c r="G3" s="11" t="s">
        <v>13</v>
      </c>
      <c r="H3" s="11" t="s">
        <v>12</v>
      </c>
      <c r="I3" s="11" t="s">
        <v>11</v>
      </c>
      <c r="J3" s="11" t="s">
        <v>10</v>
      </c>
      <c r="K3" s="11" t="s">
        <v>9</v>
      </c>
      <c r="L3" s="11" t="s">
        <v>8</v>
      </c>
      <c r="M3" s="11" t="s">
        <v>7</v>
      </c>
      <c r="N3" s="10" t="s">
        <v>6</v>
      </c>
    </row>
    <row r="4" spans="1:15" x14ac:dyDescent="0.25">
      <c r="A4" s="8" t="s">
        <v>5</v>
      </c>
      <c r="B4" s="7">
        <v>20</v>
      </c>
      <c r="C4" s="7">
        <v>43</v>
      </c>
      <c r="D4" s="7">
        <v>45</v>
      </c>
      <c r="E4" s="83">
        <v>40</v>
      </c>
      <c r="F4" s="7">
        <v>0</v>
      </c>
      <c r="G4" s="7">
        <v>21</v>
      </c>
      <c r="H4" s="7">
        <v>18</v>
      </c>
      <c r="I4" s="7">
        <v>26</v>
      </c>
      <c r="J4" s="7">
        <v>13</v>
      </c>
      <c r="K4" s="7">
        <v>17</v>
      </c>
      <c r="L4" s="7">
        <v>19</v>
      </c>
      <c r="M4" s="7">
        <v>14</v>
      </c>
      <c r="N4" s="6">
        <f t="shared" ref="N4:N23" si="0">SUM(B4:M4)</f>
        <v>276</v>
      </c>
    </row>
    <row r="5" spans="1:15" s="2" customFormat="1" x14ac:dyDescent="0.25">
      <c r="A5" s="5"/>
      <c r="B5" s="4">
        <v>-1246.67</v>
      </c>
      <c r="C5" s="4">
        <v>-608.23</v>
      </c>
      <c r="D5" s="4">
        <v>-97.87</v>
      </c>
      <c r="E5" s="2">
        <v>-549.41999999999996</v>
      </c>
      <c r="F5" s="4">
        <v>0</v>
      </c>
      <c r="G5" s="4">
        <v>-324.36</v>
      </c>
      <c r="H5" s="4">
        <v>-635.4</v>
      </c>
      <c r="I5" s="4">
        <v>-716.8</v>
      </c>
      <c r="J5" s="4">
        <v>-475.2</v>
      </c>
      <c r="K5" s="4">
        <v>-162.18</v>
      </c>
      <c r="L5" s="4">
        <v>-512.05999999999995</v>
      </c>
      <c r="M5" s="4">
        <v>-1072.5899999999999</v>
      </c>
      <c r="N5" s="3">
        <f t="shared" si="0"/>
        <v>-6400.7800000000007</v>
      </c>
    </row>
    <row r="6" spans="1:15" x14ac:dyDescent="0.25">
      <c r="A6" s="8" t="s">
        <v>4</v>
      </c>
      <c r="B6" s="7">
        <v>16</v>
      </c>
      <c r="C6" s="7">
        <v>11</v>
      </c>
      <c r="D6" s="7">
        <v>12</v>
      </c>
      <c r="E6" s="83">
        <v>12</v>
      </c>
      <c r="F6" s="7">
        <v>22</v>
      </c>
      <c r="G6" s="7">
        <v>17</v>
      </c>
      <c r="H6" s="7">
        <v>23</v>
      </c>
      <c r="I6" s="7">
        <v>21</v>
      </c>
      <c r="J6" s="7">
        <v>23</v>
      </c>
      <c r="K6" s="7">
        <v>19</v>
      </c>
      <c r="L6" s="7">
        <v>21</v>
      </c>
      <c r="M6" s="7">
        <v>18</v>
      </c>
      <c r="N6" s="6">
        <f t="shared" si="0"/>
        <v>215</v>
      </c>
    </row>
    <row r="7" spans="1:15" s="2" customFormat="1" x14ac:dyDescent="0.25">
      <c r="A7" s="5"/>
      <c r="B7" s="4">
        <v>50060.02</v>
      </c>
      <c r="C7" s="4">
        <v>56463.01</v>
      </c>
      <c r="D7" s="4">
        <v>41983.4</v>
      </c>
      <c r="E7" s="2">
        <v>35766.82</v>
      </c>
      <c r="F7" s="4">
        <v>68041.72</v>
      </c>
      <c r="G7" s="4">
        <v>30323.14</v>
      </c>
      <c r="H7" s="4">
        <v>73731.37</v>
      </c>
      <c r="I7" s="4">
        <v>74009.11</v>
      </c>
      <c r="J7" s="4">
        <v>61588.19</v>
      </c>
      <c r="K7" s="4">
        <v>47425.23</v>
      </c>
      <c r="L7" s="4">
        <v>45314.19</v>
      </c>
      <c r="M7" s="4">
        <v>81347.240000000005</v>
      </c>
      <c r="N7" s="3">
        <f t="shared" si="0"/>
        <v>666053.43999999994</v>
      </c>
      <c r="O7" s="2" t="s">
        <v>85</v>
      </c>
    </row>
    <row r="8" spans="1:15" x14ac:dyDescent="0.25">
      <c r="A8" s="8" t="s">
        <v>3</v>
      </c>
      <c r="B8" s="7">
        <v>18</v>
      </c>
      <c r="C8" s="7">
        <v>33</v>
      </c>
      <c r="D8" s="7">
        <v>29</v>
      </c>
      <c r="E8" s="83">
        <v>25</v>
      </c>
      <c r="F8" s="7">
        <v>33</v>
      </c>
      <c r="G8" s="7">
        <v>45</v>
      </c>
      <c r="H8" s="7">
        <v>33</v>
      </c>
      <c r="I8" s="7">
        <v>32</v>
      </c>
      <c r="J8" s="7">
        <v>18</v>
      </c>
      <c r="K8" s="7">
        <v>30</v>
      </c>
      <c r="L8" s="7">
        <v>27</v>
      </c>
      <c r="M8" s="7">
        <v>31</v>
      </c>
      <c r="N8" s="6">
        <f t="shared" si="0"/>
        <v>354</v>
      </c>
    </row>
    <row r="9" spans="1:15" s="2" customFormat="1" x14ac:dyDescent="0.25">
      <c r="A9" s="5"/>
      <c r="B9" s="4">
        <v>75459.210000000006</v>
      </c>
      <c r="C9" s="4">
        <v>118889.59</v>
      </c>
      <c r="D9" s="4">
        <v>144887.6</v>
      </c>
      <c r="E9" s="2">
        <v>100881.99</v>
      </c>
      <c r="F9" s="4">
        <v>95335.74</v>
      </c>
      <c r="G9" s="4">
        <v>158586.54999999999</v>
      </c>
      <c r="H9" s="4">
        <v>161317.21</v>
      </c>
      <c r="I9" s="4">
        <v>138893.65</v>
      </c>
      <c r="J9" s="4">
        <v>72525.240000000005</v>
      </c>
      <c r="K9" s="4">
        <v>127818.37</v>
      </c>
      <c r="L9" s="4">
        <v>136808.6</v>
      </c>
      <c r="M9" s="4">
        <v>132770.4</v>
      </c>
      <c r="N9" s="3">
        <f t="shared" si="0"/>
        <v>1464174.15</v>
      </c>
    </row>
    <row r="10" spans="1:15" x14ac:dyDescent="0.25">
      <c r="A10" s="8" t="s">
        <v>2</v>
      </c>
      <c r="B10" s="7">
        <v>46</v>
      </c>
      <c r="C10" s="7">
        <v>33</v>
      </c>
      <c r="D10" s="7">
        <v>31</v>
      </c>
      <c r="E10" s="83">
        <v>32</v>
      </c>
      <c r="F10" s="7">
        <v>36</v>
      </c>
      <c r="G10" s="7">
        <v>23</v>
      </c>
      <c r="H10" s="7">
        <v>36</v>
      </c>
      <c r="I10" s="7">
        <v>38</v>
      </c>
      <c r="J10" s="7">
        <v>41</v>
      </c>
      <c r="K10" s="7">
        <v>52</v>
      </c>
      <c r="L10" s="7">
        <v>30</v>
      </c>
      <c r="M10" s="7">
        <v>32</v>
      </c>
      <c r="N10" s="6">
        <f t="shared" si="0"/>
        <v>430</v>
      </c>
    </row>
    <row r="11" spans="1:15" s="2" customFormat="1" x14ac:dyDescent="0.25">
      <c r="A11" s="5"/>
      <c r="B11" s="4">
        <v>44421.46</v>
      </c>
      <c r="C11" s="4">
        <v>23649.81</v>
      </c>
      <c r="D11" s="4">
        <v>31306.91</v>
      </c>
      <c r="E11" s="2">
        <v>19883.349999999999</v>
      </c>
      <c r="F11" s="4">
        <v>23970.95</v>
      </c>
      <c r="G11" s="4">
        <v>17277.2</v>
      </c>
      <c r="H11" s="4">
        <v>23096.02</v>
      </c>
      <c r="I11" s="4">
        <v>28647.42</v>
      </c>
      <c r="J11" s="4">
        <v>36031.699999999997</v>
      </c>
      <c r="K11" s="4">
        <v>31502.99</v>
      </c>
      <c r="L11" s="4">
        <v>22817.24</v>
      </c>
      <c r="M11" s="4">
        <v>24193.25</v>
      </c>
      <c r="N11" s="3">
        <f t="shared" si="0"/>
        <v>326798.3</v>
      </c>
    </row>
    <row r="12" spans="1:15" x14ac:dyDescent="0.25">
      <c r="A12" s="8" t="s">
        <v>1</v>
      </c>
      <c r="B12" s="7">
        <v>0</v>
      </c>
      <c r="C12" s="7">
        <v>96</v>
      </c>
      <c r="D12" s="7">
        <v>0</v>
      </c>
      <c r="E12" s="83">
        <v>0</v>
      </c>
      <c r="F12" s="7">
        <v>3</v>
      </c>
      <c r="G12" s="7">
        <v>0</v>
      </c>
      <c r="H12" s="7">
        <v>0</v>
      </c>
      <c r="I12" s="7">
        <v>464</v>
      </c>
      <c r="J12" s="7">
        <v>0</v>
      </c>
      <c r="K12" s="7">
        <v>0</v>
      </c>
      <c r="L12" s="7">
        <v>960</v>
      </c>
      <c r="M12" s="7">
        <v>0</v>
      </c>
      <c r="N12" s="6">
        <f t="shared" si="0"/>
        <v>1523</v>
      </c>
    </row>
    <row r="13" spans="1:15" s="2" customFormat="1" x14ac:dyDescent="0.25">
      <c r="A13" s="5"/>
      <c r="B13" s="4">
        <v>0</v>
      </c>
      <c r="C13" s="4">
        <v>16992</v>
      </c>
      <c r="D13" s="4">
        <v>0</v>
      </c>
      <c r="E13" s="2">
        <v>0</v>
      </c>
      <c r="F13" s="4">
        <v>693.18</v>
      </c>
      <c r="G13" s="4">
        <v>0</v>
      </c>
      <c r="H13" s="4">
        <v>0</v>
      </c>
      <c r="I13" s="4">
        <v>36963.199999999997</v>
      </c>
      <c r="J13" s="4">
        <v>0</v>
      </c>
      <c r="K13" s="4">
        <v>0</v>
      </c>
      <c r="L13" s="4">
        <v>180902.39999999999</v>
      </c>
      <c r="M13" s="4">
        <v>0</v>
      </c>
      <c r="N13" s="3">
        <f t="shared" si="0"/>
        <v>235550.78</v>
      </c>
      <c r="O13" s="2" t="s">
        <v>85</v>
      </c>
    </row>
    <row r="14" spans="1:15" x14ac:dyDescent="0.25">
      <c r="A14" s="8" t="s">
        <v>0</v>
      </c>
      <c r="B14" s="7">
        <v>0</v>
      </c>
      <c r="C14" s="7">
        <v>0</v>
      </c>
      <c r="D14" s="7">
        <v>27</v>
      </c>
      <c r="E14" s="83">
        <v>0</v>
      </c>
      <c r="F14" s="7">
        <v>25</v>
      </c>
      <c r="G14" s="7">
        <v>2</v>
      </c>
      <c r="H14" s="7">
        <v>27</v>
      </c>
      <c r="I14" s="7">
        <v>20</v>
      </c>
      <c r="J14" s="7">
        <v>36</v>
      </c>
      <c r="K14" s="7">
        <v>0</v>
      </c>
      <c r="L14" s="7">
        <v>29</v>
      </c>
      <c r="M14" s="7">
        <v>30</v>
      </c>
      <c r="N14" s="6">
        <f t="shared" si="0"/>
        <v>196</v>
      </c>
    </row>
    <row r="15" spans="1:15" s="2" customFormat="1" x14ac:dyDescent="0.25">
      <c r="A15" s="5"/>
      <c r="B15" s="4">
        <v>0</v>
      </c>
      <c r="C15" s="4">
        <v>0</v>
      </c>
      <c r="D15" s="4">
        <v>24494.11</v>
      </c>
      <c r="E15" s="2">
        <v>0</v>
      </c>
      <c r="F15" s="4">
        <v>21338.25</v>
      </c>
      <c r="G15" s="4">
        <v>1381.86</v>
      </c>
      <c r="H15" s="4">
        <v>26526.81</v>
      </c>
      <c r="I15" s="4">
        <v>21120.18</v>
      </c>
      <c r="J15" s="4">
        <v>34898.239999999998</v>
      </c>
      <c r="K15" s="4">
        <v>0</v>
      </c>
      <c r="L15" s="4">
        <v>29253.49</v>
      </c>
      <c r="M15" s="4">
        <v>27527.7</v>
      </c>
      <c r="N15" s="3">
        <f t="shared" si="0"/>
        <v>186540.63999999998</v>
      </c>
      <c r="O15" s="2" t="s">
        <v>85</v>
      </c>
    </row>
    <row r="16" spans="1:15" x14ac:dyDescent="0.25">
      <c r="A16" s="1" t="s">
        <v>32</v>
      </c>
      <c r="B16" s="86">
        <v>4</v>
      </c>
      <c r="C16" s="86">
        <v>2</v>
      </c>
      <c r="D16" s="86">
        <v>2</v>
      </c>
      <c r="E16" s="83">
        <v>1</v>
      </c>
      <c r="F16" s="86">
        <v>2</v>
      </c>
      <c r="G16" s="86">
        <v>1</v>
      </c>
      <c r="H16" s="86">
        <v>3</v>
      </c>
      <c r="I16" s="86">
        <v>2</v>
      </c>
      <c r="J16" s="86">
        <v>2</v>
      </c>
      <c r="K16" s="86">
        <v>4</v>
      </c>
      <c r="L16" s="86">
        <v>1</v>
      </c>
      <c r="M16" s="86">
        <v>3</v>
      </c>
      <c r="N16" s="88">
        <f t="shared" si="0"/>
        <v>27</v>
      </c>
    </row>
    <row r="17" spans="1:15" x14ac:dyDescent="0.25">
      <c r="B17" s="87">
        <v>11767.9</v>
      </c>
      <c r="C17" s="87">
        <v>7377.92</v>
      </c>
      <c r="D17" s="87">
        <v>5058.8599999999997</v>
      </c>
      <c r="E17" s="2">
        <v>5596.58</v>
      </c>
      <c r="F17" s="87">
        <v>2829.09</v>
      </c>
      <c r="G17" s="87">
        <v>2129.11</v>
      </c>
      <c r="H17" s="87">
        <v>10381.959999999999</v>
      </c>
      <c r="I17" s="87">
        <v>2891.21</v>
      </c>
      <c r="J17" s="87">
        <v>7497.77</v>
      </c>
      <c r="K17" s="87">
        <v>5645.13</v>
      </c>
      <c r="L17" s="87">
        <v>2002.87</v>
      </c>
      <c r="M17" s="87">
        <v>4160.6899999999996</v>
      </c>
      <c r="N17" s="89">
        <f t="shared" si="0"/>
        <v>67339.09</v>
      </c>
      <c r="O17" t="s">
        <v>85</v>
      </c>
    </row>
    <row r="18" spans="1:15" x14ac:dyDescent="0.25">
      <c r="A18" s="1" t="s">
        <v>33</v>
      </c>
      <c r="B18" s="86">
        <v>5</v>
      </c>
      <c r="C18" s="86">
        <v>3</v>
      </c>
      <c r="D18" s="86">
        <v>3</v>
      </c>
      <c r="E18" s="83">
        <v>3</v>
      </c>
      <c r="F18" s="86">
        <v>6</v>
      </c>
      <c r="G18" s="86">
        <v>7</v>
      </c>
      <c r="H18" s="86">
        <v>8</v>
      </c>
      <c r="I18" s="86">
        <v>3</v>
      </c>
      <c r="J18" s="86">
        <v>7</v>
      </c>
      <c r="K18" s="86">
        <v>16</v>
      </c>
      <c r="L18" s="86">
        <v>5</v>
      </c>
      <c r="M18" s="86">
        <v>5</v>
      </c>
      <c r="N18" s="88">
        <f t="shared" si="0"/>
        <v>71</v>
      </c>
    </row>
    <row r="19" spans="1:15" x14ac:dyDescent="0.25">
      <c r="B19" s="87">
        <v>9700.69</v>
      </c>
      <c r="C19" s="87">
        <v>5210.95</v>
      </c>
      <c r="D19" s="87">
        <v>3697.97</v>
      </c>
      <c r="E19" s="90">
        <v>2824.43</v>
      </c>
      <c r="F19" s="87">
        <v>5088.1499999999996</v>
      </c>
      <c r="G19" s="87">
        <v>7155.95</v>
      </c>
      <c r="H19" s="87">
        <v>21431.98</v>
      </c>
      <c r="I19" s="87">
        <v>13929.17</v>
      </c>
      <c r="J19" s="87">
        <v>7984.2</v>
      </c>
      <c r="K19" s="87">
        <v>88763.45</v>
      </c>
      <c r="L19" s="87">
        <v>18374.18</v>
      </c>
      <c r="M19" s="87">
        <v>35263.49</v>
      </c>
      <c r="N19" s="89">
        <f t="shared" si="0"/>
        <v>219424.61</v>
      </c>
    </row>
    <row r="20" spans="1:15" x14ac:dyDescent="0.25">
      <c r="A20" s="1" t="s">
        <v>34</v>
      </c>
      <c r="B20" s="86">
        <v>0</v>
      </c>
      <c r="C20" s="86">
        <v>0</v>
      </c>
      <c r="D20" s="86">
        <v>0</v>
      </c>
      <c r="E20" s="83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8">
        <f t="shared" si="0"/>
        <v>0</v>
      </c>
    </row>
    <row r="21" spans="1:15" x14ac:dyDescent="0.25">
      <c r="B21" s="87">
        <v>0</v>
      </c>
      <c r="C21" s="87">
        <v>0</v>
      </c>
      <c r="D21" s="87">
        <v>0</v>
      </c>
      <c r="E21" s="90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9">
        <f t="shared" si="0"/>
        <v>0</v>
      </c>
    </row>
    <row r="22" spans="1:15" x14ac:dyDescent="0.25">
      <c r="A22" s="1" t="s">
        <v>81</v>
      </c>
      <c r="B22" s="86">
        <v>4</v>
      </c>
      <c r="C22" s="86">
        <v>3</v>
      </c>
      <c r="D22" s="86">
        <v>3</v>
      </c>
      <c r="E22" s="83">
        <v>3</v>
      </c>
      <c r="F22" s="86">
        <v>4</v>
      </c>
      <c r="G22" s="86">
        <v>4</v>
      </c>
      <c r="H22" s="86">
        <v>3</v>
      </c>
      <c r="I22" s="86">
        <v>3</v>
      </c>
      <c r="J22" s="86">
        <v>1</v>
      </c>
      <c r="K22" s="86">
        <v>8</v>
      </c>
      <c r="L22" s="86">
        <v>6</v>
      </c>
      <c r="M22" s="86">
        <v>4</v>
      </c>
      <c r="N22" s="88">
        <f t="shared" si="0"/>
        <v>46</v>
      </c>
    </row>
    <row r="23" spans="1:15" x14ac:dyDescent="0.25">
      <c r="B23" s="87">
        <v>12811.03</v>
      </c>
      <c r="C23" s="87">
        <v>3687.15</v>
      </c>
      <c r="D23" s="87">
        <v>10538.98</v>
      </c>
      <c r="E23" s="90">
        <v>3189.39</v>
      </c>
      <c r="F23" s="87">
        <v>12678.04</v>
      </c>
      <c r="G23" s="87">
        <v>14364.1</v>
      </c>
      <c r="H23" s="87">
        <v>10168.65</v>
      </c>
      <c r="I23" s="87">
        <v>2783.14</v>
      </c>
      <c r="J23" s="87">
        <v>870.18</v>
      </c>
      <c r="K23" s="87">
        <v>39838.959999999999</v>
      </c>
      <c r="L23" s="87">
        <v>11916.9</v>
      </c>
      <c r="M23" s="87">
        <v>11497.18</v>
      </c>
      <c r="N23" s="89">
        <f t="shared" si="0"/>
        <v>134343.69999999998</v>
      </c>
    </row>
    <row r="25" spans="1:15" x14ac:dyDescent="0.25">
      <c r="G25" s="90"/>
    </row>
    <row r="26" spans="1:15" x14ac:dyDescent="0.25">
      <c r="A26" s="1" t="s">
        <v>82</v>
      </c>
      <c r="B26" s="7">
        <v>0</v>
      </c>
      <c r="C26" s="86">
        <v>2</v>
      </c>
      <c r="D26" s="86">
        <v>0</v>
      </c>
      <c r="E26" s="86">
        <v>0</v>
      </c>
      <c r="F26" s="86">
        <v>0</v>
      </c>
      <c r="G26" s="86">
        <v>2</v>
      </c>
      <c r="H26" s="86"/>
      <c r="I26" s="86">
        <v>2</v>
      </c>
      <c r="J26" s="86">
        <v>0</v>
      </c>
      <c r="K26" s="86">
        <v>0</v>
      </c>
      <c r="L26" s="86">
        <v>0</v>
      </c>
      <c r="M26" s="86">
        <v>0</v>
      </c>
      <c r="N26" s="88">
        <f t="shared" ref="N26:N27" si="1">SUM(B26:M26)</f>
        <v>6</v>
      </c>
    </row>
    <row r="27" spans="1:15" x14ac:dyDescent="0.25">
      <c r="B27" s="87">
        <v>0</v>
      </c>
      <c r="C27" s="87">
        <v>38594.5</v>
      </c>
      <c r="D27" s="87">
        <v>0</v>
      </c>
      <c r="E27" s="87">
        <v>0</v>
      </c>
      <c r="F27" s="87">
        <v>0</v>
      </c>
      <c r="G27" s="87">
        <v>39741.42</v>
      </c>
      <c r="H27" s="87"/>
      <c r="I27" s="87">
        <v>4042.97</v>
      </c>
      <c r="J27" s="87">
        <v>0</v>
      </c>
      <c r="K27" s="87">
        <v>0</v>
      </c>
      <c r="L27" s="87">
        <v>0</v>
      </c>
      <c r="M27" s="87">
        <v>0</v>
      </c>
      <c r="N27" s="89">
        <f t="shared" si="1"/>
        <v>82378.89</v>
      </c>
    </row>
    <row r="29" spans="1:15" x14ac:dyDescent="0.25">
      <c r="B29" s="92">
        <f t="shared" ref="B29" si="2">B5+B7+B9+B11+B13+B15+B17+B19+B21+B23</f>
        <v>202973.63999999998</v>
      </c>
      <c r="C29" s="92">
        <f t="shared" ref="C29:M29" si="3">C5+C7+C9+C11+C13+C15+C17+C19+C21+C23+C27</f>
        <v>270256.7</v>
      </c>
      <c r="D29" s="92">
        <f t="shared" si="3"/>
        <v>261869.96000000002</v>
      </c>
      <c r="E29" s="92">
        <f t="shared" si="3"/>
        <v>167593.14000000001</v>
      </c>
      <c r="F29" s="92">
        <f t="shared" si="3"/>
        <v>229975.12000000002</v>
      </c>
      <c r="G29" s="92">
        <f t="shared" si="3"/>
        <v>270634.96999999997</v>
      </c>
      <c r="H29" s="92">
        <f t="shared" si="3"/>
        <v>326018.60000000003</v>
      </c>
      <c r="I29" s="92">
        <f t="shared" si="3"/>
        <v>322563.25</v>
      </c>
      <c r="J29" s="92">
        <f t="shared" si="3"/>
        <v>220920.31999999998</v>
      </c>
      <c r="K29" s="92">
        <f t="shared" si="3"/>
        <v>340831.95</v>
      </c>
      <c r="L29" s="92">
        <f t="shared" si="3"/>
        <v>446877.81</v>
      </c>
      <c r="M29" s="92">
        <f t="shared" si="3"/>
        <v>315687.36</v>
      </c>
      <c r="N29" s="92">
        <f>N5+N7+N9+N11+N13+N15+N17+N19+N21+N23+N27</f>
        <v>3376202.8199999994</v>
      </c>
    </row>
  </sheetData>
  <pageMargins left="0.7" right="0.7" top="0.75" bottom="0.75" header="0.3" footer="0.3"/>
  <pageSetup paperSize="5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="90" zoomScaleNormal="90" workbookViewId="0">
      <selection activeCell="I28" sqref="I28"/>
    </sheetView>
  </sheetViews>
  <sheetFormatPr defaultRowHeight="15" x14ac:dyDescent="0.25"/>
  <cols>
    <col min="1" max="1" width="19.5703125" style="1" bestFit="1" customWidth="1"/>
    <col min="2" max="13" width="13.28515625" bestFit="1" customWidth="1"/>
    <col min="14" max="14" width="15" bestFit="1" customWidth="1"/>
  </cols>
  <sheetData>
    <row r="1" spans="1:14" ht="26.25" x14ac:dyDescent="0.4">
      <c r="A1" s="84">
        <v>2019</v>
      </c>
    </row>
    <row r="3" spans="1:14" s="9" customFormat="1" x14ac:dyDescent="0.25">
      <c r="A3" s="12"/>
      <c r="B3" s="11" t="s">
        <v>18</v>
      </c>
      <c r="C3" s="11" t="s">
        <v>17</v>
      </c>
      <c r="D3" s="11" t="s">
        <v>16</v>
      </c>
      <c r="E3" s="11" t="s">
        <v>15</v>
      </c>
      <c r="F3" s="11" t="s">
        <v>14</v>
      </c>
      <c r="G3" s="11" t="s">
        <v>13</v>
      </c>
      <c r="H3" s="11" t="s">
        <v>12</v>
      </c>
      <c r="I3" s="11" t="s">
        <v>11</v>
      </c>
      <c r="J3" s="11" t="s">
        <v>10</v>
      </c>
      <c r="K3" s="11" t="s">
        <v>9</v>
      </c>
      <c r="L3" s="11" t="s">
        <v>8</v>
      </c>
      <c r="M3" s="11" t="s">
        <v>7</v>
      </c>
      <c r="N3" s="10" t="s">
        <v>6</v>
      </c>
    </row>
    <row r="4" spans="1:14" x14ac:dyDescent="0.25">
      <c r="A4" s="8" t="s">
        <v>5</v>
      </c>
      <c r="B4" s="7">
        <v>36</v>
      </c>
      <c r="C4" s="7">
        <v>11</v>
      </c>
      <c r="D4" s="7">
        <v>21</v>
      </c>
      <c r="E4" s="83">
        <v>11</v>
      </c>
      <c r="F4" s="7">
        <v>23</v>
      </c>
      <c r="G4" s="7">
        <v>10</v>
      </c>
      <c r="H4" s="7">
        <v>11</v>
      </c>
      <c r="I4" s="7">
        <v>17</v>
      </c>
      <c r="J4" s="7"/>
      <c r="K4" s="7"/>
      <c r="L4" s="7"/>
      <c r="M4" s="7"/>
      <c r="N4" s="6">
        <f t="shared" ref="N4:N23" si="0">SUM(B4:M4)</f>
        <v>140</v>
      </c>
    </row>
    <row r="5" spans="1:14" s="2" customFormat="1" x14ac:dyDescent="0.25">
      <c r="A5" s="5"/>
      <c r="B5" s="4">
        <v>-324.36</v>
      </c>
      <c r="C5" s="4">
        <v>-885.75</v>
      </c>
      <c r="D5" s="4">
        <v>-1075.81</v>
      </c>
      <c r="E5" s="2">
        <v>-1278.02</v>
      </c>
      <c r="F5" s="4">
        <v>-728.99</v>
      </c>
      <c r="G5" s="4">
        <v>-239.99</v>
      </c>
      <c r="H5" s="4">
        <v>-633.80999999999995</v>
      </c>
      <c r="I5" s="4">
        <v>-681.11</v>
      </c>
      <c r="J5" s="4"/>
      <c r="K5" s="4"/>
      <c r="L5" s="4"/>
      <c r="M5" s="4"/>
      <c r="N5" s="3">
        <f t="shared" si="0"/>
        <v>-5847.8399999999992</v>
      </c>
    </row>
    <row r="6" spans="1:14" x14ac:dyDescent="0.25">
      <c r="A6" s="8" t="s">
        <v>4</v>
      </c>
      <c r="B6" s="7">
        <v>11</v>
      </c>
      <c r="C6" s="7">
        <v>14</v>
      </c>
      <c r="D6" s="7">
        <v>12</v>
      </c>
      <c r="E6" s="83">
        <v>17</v>
      </c>
      <c r="F6" s="7">
        <v>27</v>
      </c>
      <c r="G6" s="7">
        <v>24</v>
      </c>
      <c r="H6" s="7">
        <v>16</v>
      </c>
      <c r="I6" s="7">
        <v>27</v>
      </c>
      <c r="J6" s="7"/>
      <c r="K6" s="7"/>
      <c r="L6" s="7"/>
      <c r="M6" s="7"/>
      <c r="N6" s="6">
        <f t="shared" si="0"/>
        <v>148</v>
      </c>
    </row>
    <row r="7" spans="1:14" s="2" customFormat="1" x14ac:dyDescent="0.25">
      <c r="A7" s="5"/>
      <c r="B7" s="4">
        <v>47828.77</v>
      </c>
      <c r="C7" s="4">
        <v>51028.959999999999</v>
      </c>
      <c r="D7" s="4">
        <v>44312.61</v>
      </c>
      <c r="E7" s="2">
        <v>53954.05</v>
      </c>
      <c r="F7" s="4">
        <v>59730.99</v>
      </c>
      <c r="G7" s="4">
        <v>46021.99</v>
      </c>
      <c r="H7" s="4">
        <v>43474.77</v>
      </c>
      <c r="I7" s="4">
        <v>64296.57</v>
      </c>
      <c r="J7" s="4"/>
      <c r="K7" s="4"/>
      <c r="L7" s="4"/>
      <c r="M7" s="4"/>
      <c r="N7" s="3">
        <f t="shared" si="0"/>
        <v>410648.71</v>
      </c>
    </row>
    <row r="8" spans="1:14" x14ac:dyDescent="0.25">
      <c r="A8" s="8" t="s">
        <v>3</v>
      </c>
      <c r="B8" s="7">
        <v>23</v>
      </c>
      <c r="C8" s="7">
        <v>26</v>
      </c>
      <c r="D8" s="7">
        <v>37</v>
      </c>
      <c r="E8" s="83">
        <v>31</v>
      </c>
      <c r="F8" s="7">
        <v>21</v>
      </c>
      <c r="G8" s="7">
        <v>19</v>
      </c>
      <c r="H8" s="7">
        <v>21</v>
      </c>
      <c r="I8" s="7">
        <v>13</v>
      </c>
      <c r="J8" s="7"/>
      <c r="K8" s="7"/>
      <c r="L8" s="7"/>
      <c r="M8" s="7"/>
      <c r="N8" s="6">
        <f t="shared" si="0"/>
        <v>191</v>
      </c>
    </row>
    <row r="9" spans="1:14" s="2" customFormat="1" x14ac:dyDescent="0.25">
      <c r="A9" s="5"/>
      <c r="B9" s="4">
        <v>124884.04</v>
      </c>
      <c r="C9" s="4">
        <v>145563.12</v>
      </c>
      <c r="D9" s="4">
        <v>179362.14</v>
      </c>
      <c r="E9" s="2">
        <v>143807.1</v>
      </c>
      <c r="F9" s="4">
        <v>112702.04</v>
      </c>
      <c r="G9" s="4">
        <v>68626.929999999993</v>
      </c>
      <c r="H9" s="4">
        <v>91650.42</v>
      </c>
      <c r="I9" s="4">
        <v>53093.34</v>
      </c>
      <c r="J9" s="4"/>
      <c r="K9" s="4"/>
      <c r="L9" s="4"/>
      <c r="M9" s="4"/>
      <c r="N9" s="3">
        <f t="shared" si="0"/>
        <v>919689.13000000012</v>
      </c>
    </row>
    <row r="10" spans="1:14" x14ac:dyDescent="0.25">
      <c r="A10" s="8" t="s">
        <v>2</v>
      </c>
      <c r="B10" s="7">
        <v>54</v>
      </c>
      <c r="C10" s="7">
        <v>30</v>
      </c>
      <c r="D10" s="7">
        <v>44</v>
      </c>
      <c r="E10" s="83">
        <v>32</v>
      </c>
      <c r="F10" s="7">
        <v>36</v>
      </c>
      <c r="G10" s="7">
        <v>32</v>
      </c>
      <c r="H10" s="7">
        <v>25</v>
      </c>
      <c r="I10" s="7">
        <v>36</v>
      </c>
      <c r="J10" s="7"/>
      <c r="K10" s="7"/>
      <c r="L10" s="7"/>
      <c r="M10" s="7"/>
      <c r="N10" s="6">
        <f t="shared" si="0"/>
        <v>289</v>
      </c>
    </row>
    <row r="11" spans="1:14" s="2" customFormat="1" x14ac:dyDescent="0.25">
      <c r="A11" s="5"/>
      <c r="B11" s="4">
        <v>39985.69</v>
      </c>
      <c r="C11" s="4">
        <v>19702.57</v>
      </c>
      <c r="D11" s="4">
        <v>26441.24</v>
      </c>
      <c r="E11" s="2">
        <v>19243.04</v>
      </c>
      <c r="F11" s="4">
        <v>20270.43</v>
      </c>
      <c r="G11" s="4">
        <v>25288.77</v>
      </c>
      <c r="H11" s="4">
        <v>14116.22</v>
      </c>
      <c r="I11" s="4">
        <v>22817.19</v>
      </c>
      <c r="J11" s="4"/>
      <c r="K11" s="4"/>
      <c r="L11" s="4"/>
      <c r="M11" s="4"/>
      <c r="N11" s="3">
        <f t="shared" si="0"/>
        <v>187865.15</v>
      </c>
    </row>
    <row r="12" spans="1:14" x14ac:dyDescent="0.25">
      <c r="A12" s="8" t="s">
        <v>1</v>
      </c>
      <c r="B12" s="7">
        <v>36</v>
      </c>
      <c r="C12" s="7">
        <v>0</v>
      </c>
      <c r="D12" s="7">
        <v>4</v>
      </c>
      <c r="E12" s="83">
        <v>1920</v>
      </c>
      <c r="F12" s="7">
        <v>1940</v>
      </c>
      <c r="G12" s="7">
        <v>1962</v>
      </c>
      <c r="H12" s="7">
        <v>1962</v>
      </c>
      <c r="I12" s="7">
        <v>2048</v>
      </c>
      <c r="J12" s="7"/>
      <c r="K12" s="7"/>
      <c r="L12" s="7"/>
      <c r="M12" s="7"/>
      <c r="N12" s="6">
        <f t="shared" si="0"/>
        <v>9872</v>
      </c>
    </row>
    <row r="13" spans="1:14" s="2" customFormat="1" x14ac:dyDescent="0.25">
      <c r="A13" s="5"/>
      <c r="B13" s="4">
        <v>11558.08</v>
      </c>
      <c r="C13" s="4">
        <v>0</v>
      </c>
      <c r="D13" s="4">
        <v>652</v>
      </c>
      <c r="E13" s="2">
        <v>361804.79999999999</v>
      </c>
      <c r="F13" s="4">
        <v>366574.24</v>
      </c>
      <c r="G13" s="4">
        <v>376575.36</v>
      </c>
      <c r="H13" s="4">
        <v>366067.20000000001</v>
      </c>
      <c r="I13" s="4">
        <v>406014.57</v>
      </c>
      <c r="J13" s="4"/>
      <c r="K13" s="4"/>
      <c r="L13" s="4"/>
      <c r="M13" s="4"/>
      <c r="N13" s="3">
        <f t="shared" si="0"/>
        <v>1889246.25</v>
      </c>
    </row>
    <row r="14" spans="1:14" x14ac:dyDescent="0.25">
      <c r="A14" s="8" t="s">
        <v>0</v>
      </c>
      <c r="B14" s="7">
        <v>2</v>
      </c>
      <c r="C14" s="7">
        <v>18</v>
      </c>
      <c r="D14" s="7">
        <v>39</v>
      </c>
      <c r="E14" s="83">
        <v>0</v>
      </c>
      <c r="F14" s="7">
        <v>28</v>
      </c>
      <c r="G14" s="7">
        <v>15</v>
      </c>
      <c r="H14" s="7">
        <v>0</v>
      </c>
      <c r="I14" s="7">
        <v>21</v>
      </c>
      <c r="J14" s="7"/>
      <c r="K14" s="7"/>
      <c r="L14" s="7"/>
      <c r="M14" s="7"/>
      <c r="N14" s="6">
        <f t="shared" si="0"/>
        <v>123</v>
      </c>
    </row>
    <row r="15" spans="1:14" s="2" customFormat="1" x14ac:dyDescent="0.25">
      <c r="A15" s="5"/>
      <c r="B15" s="4">
        <v>2343.48</v>
      </c>
      <c r="C15" s="4">
        <v>12952.62</v>
      </c>
      <c r="D15" s="4">
        <v>77899.149999999994</v>
      </c>
      <c r="E15" s="2">
        <v>0</v>
      </c>
      <c r="F15" s="4">
        <v>27336.12</v>
      </c>
      <c r="G15" s="4">
        <v>13448.85</v>
      </c>
      <c r="H15" s="4">
        <v>0</v>
      </c>
      <c r="I15" s="4">
        <v>21048.36</v>
      </c>
      <c r="J15" s="4"/>
      <c r="K15" s="4"/>
      <c r="L15" s="4"/>
      <c r="M15" s="4"/>
      <c r="N15" s="3">
        <f t="shared" si="0"/>
        <v>155028.58000000002</v>
      </c>
    </row>
    <row r="16" spans="1:14" x14ac:dyDescent="0.25">
      <c r="A16" s="1" t="s">
        <v>32</v>
      </c>
      <c r="B16" s="86">
        <v>2</v>
      </c>
      <c r="C16" s="86">
        <v>1</v>
      </c>
      <c r="D16" s="86">
        <v>5</v>
      </c>
      <c r="E16" s="83">
        <v>2</v>
      </c>
      <c r="F16" s="86">
        <v>2</v>
      </c>
      <c r="G16" s="86">
        <v>2</v>
      </c>
      <c r="H16" s="86">
        <v>1</v>
      </c>
      <c r="I16" s="86">
        <v>5</v>
      </c>
      <c r="J16" s="86"/>
      <c r="K16" s="86"/>
      <c r="L16" s="86"/>
      <c r="M16" s="86"/>
      <c r="N16" s="88">
        <f t="shared" si="0"/>
        <v>20</v>
      </c>
    </row>
    <row r="17" spans="1:14" x14ac:dyDescent="0.25">
      <c r="B17" s="87">
        <v>4255.51</v>
      </c>
      <c r="C17" s="87">
        <v>1618.2</v>
      </c>
      <c r="D17" s="87">
        <v>4653.0200000000004</v>
      </c>
      <c r="E17" s="2">
        <v>2765.97</v>
      </c>
      <c r="F17" s="87">
        <v>4010.44</v>
      </c>
      <c r="G17" s="87">
        <v>3014.83</v>
      </c>
      <c r="H17" s="87">
        <v>1679.18</v>
      </c>
      <c r="I17" s="87">
        <v>4872.6899999999996</v>
      </c>
      <c r="J17" s="87"/>
      <c r="K17" s="87"/>
      <c r="L17" s="87"/>
      <c r="M17" s="87"/>
      <c r="N17" s="89">
        <f t="shared" si="0"/>
        <v>26869.84</v>
      </c>
    </row>
    <row r="18" spans="1:14" x14ac:dyDescent="0.25">
      <c r="A18" s="1" t="s">
        <v>33</v>
      </c>
      <c r="B18" s="86">
        <v>3</v>
      </c>
      <c r="C18" s="86">
        <v>11</v>
      </c>
      <c r="D18" s="86">
        <v>5</v>
      </c>
      <c r="E18" s="83">
        <v>4</v>
      </c>
      <c r="F18" s="86">
        <v>2</v>
      </c>
      <c r="G18" s="86">
        <v>8</v>
      </c>
      <c r="H18" s="86">
        <v>5</v>
      </c>
      <c r="I18" s="86">
        <v>2</v>
      </c>
      <c r="J18" s="86"/>
      <c r="K18" s="86"/>
      <c r="L18" s="86"/>
      <c r="M18" s="86"/>
      <c r="N18" s="88">
        <f t="shared" si="0"/>
        <v>40</v>
      </c>
    </row>
    <row r="19" spans="1:14" x14ac:dyDescent="0.25">
      <c r="B19" s="87">
        <v>3425.3</v>
      </c>
      <c r="C19" s="87">
        <v>14925.09</v>
      </c>
      <c r="D19" s="87">
        <v>4606.21</v>
      </c>
      <c r="E19" s="90">
        <v>4479.62</v>
      </c>
      <c r="F19" s="87">
        <v>1356.9</v>
      </c>
      <c r="G19" s="87">
        <v>9125.06</v>
      </c>
      <c r="H19" s="87">
        <v>9299.59</v>
      </c>
      <c r="I19" s="87">
        <v>1067.01</v>
      </c>
      <c r="J19" s="87"/>
      <c r="K19" s="87"/>
      <c r="L19" s="87"/>
      <c r="M19" s="87"/>
      <c r="N19" s="89">
        <f t="shared" si="0"/>
        <v>48284.780000000006</v>
      </c>
    </row>
    <row r="20" spans="1:14" x14ac:dyDescent="0.25">
      <c r="A20" s="1" t="s">
        <v>34</v>
      </c>
      <c r="B20" s="86">
        <v>0</v>
      </c>
      <c r="C20" s="86">
        <v>0</v>
      </c>
      <c r="D20" s="86">
        <v>0</v>
      </c>
      <c r="E20" s="83">
        <v>0</v>
      </c>
      <c r="F20" s="86">
        <v>0</v>
      </c>
      <c r="G20" s="86">
        <v>1</v>
      </c>
      <c r="H20" s="86">
        <v>1</v>
      </c>
      <c r="I20" s="86">
        <v>1</v>
      </c>
      <c r="J20" s="86"/>
      <c r="K20" s="86"/>
      <c r="L20" s="86"/>
      <c r="M20" s="86"/>
      <c r="N20" s="88">
        <f t="shared" si="0"/>
        <v>3</v>
      </c>
    </row>
    <row r="21" spans="1:14" x14ac:dyDescent="0.25">
      <c r="B21" s="87">
        <v>0</v>
      </c>
      <c r="C21" s="87">
        <v>0</v>
      </c>
      <c r="D21" s="87">
        <v>0</v>
      </c>
      <c r="E21" s="90">
        <v>0</v>
      </c>
      <c r="F21" s="87">
        <v>0</v>
      </c>
      <c r="G21" s="87">
        <v>4455.37</v>
      </c>
      <c r="H21" s="87">
        <v>2122.92</v>
      </c>
      <c r="I21" s="87">
        <v>32400.49</v>
      </c>
      <c r="J21" s="87"/>
      <c r="K21" s="87"/>
      <c r="L21" s="87"/>
      <c r="M21" s="87"/>
      <c r="N21" s="89">
        <f t="shared" si="0"/>
        <v>38978.78</v>
      </c>
    </row>
    <row r="22" spans="1:14" x14ac:dyDescent="0.25">
      <c r="A22" s="1" t="s">
        <v>81</v>
      </c>
      <c r="B22" s="86">
        <v>7</v>
      </c>
      <c r="C22" s="86">
        <v>4</v>
      </c>
      <c r="D22" s="86">
        <v>4</v>
      </c>
      <c r="E22" s="83">
        <v>2</v>
      </c>
      <c r="F22" s="86">
        <v>4</v>
      </c>
      <c r="G22" s="86">
        <v>6</v>
      </c>
      <c r="H22" s="86">
        <v>2</v>
      </c>
      <c r="I22" s="86">
        <v>3</v>
      </c>
      <c r="J22" s="86"/>
      <c r="K22" s="86"/>
      <c r="L22" s="86"/>
      <c r="M22" s="86"/>
      <c r="N22" s="88">
        <f t="shared" si="0"/>
        <v>32</v>
      </c>
    </row>
    <row r="23" spans="1:14" x14ac:dyDescent="0.25">
      <c r="B23" s="87">
        <v>8889.9599999999991</v>
      </c>
      <c r="C23" s="87">
        <v>12133.61</v>
      </c>
      <c r="D23" s="87">
        <v>7146.11</v>
      </c>
      <c r="E23" s="90">
        <v>7381.68</v>
      </c>
      <c r="F23" s="87">
        <v>5722.59</v>
      </c>
      <c r="G23" s="87">
        <v>9708.25</v>
      </c>
      <c r="H23" s="87">
        <v>1487.37</v>
      </c>
      <c r="I23" s="87">
        <v>3578.14</v>
      </c>
      <c r="J23" s="87"/>
      <c r="K23" s="87"/>
      <c r="L23" s="87"/>
      <c r="M23" s="87"/>
      <c r="N23" s="89">
        <f t="shared" si="0"/>
        <v>56047.71</v>
      </c>
    </row>
    <row r="25" spans="1:14" x14ac:dyDescent="0.25">
      <c r="G25" s="90"/>
    </row>
    <row r="26" spans="1:14" x14ac:dyDescent="0.25">
      <c r="A26" s="1" t="s">
        <v>82</v>
      </c>
      <c r="B26" s="7">
        <v>0</v>
      </c>
      <c r="C26" s="86">
        <v>0</v>
      </c>
      <c r="D26" s="86">
        <v>0</v>
      </c>
      <c r="E26" s="86">
        <v>9</v>
      </c>
      <c r="F26" s="86">
        <v>69</v>
      </c>
      <c r="G26" s="86">
        <v>5</v>
      </c>
      <c r="H26" s="86">
        <v>42</v>
      </c>
      <c r="I26" s="86">
        <v>146</v>
      </c>
      <c r="J26" s="86"/>
      <c r="K26" s="86"/>
      <c r="L26" s="86"/>
      <c r="M26" s="86"/>
      <c r="N26" s="88">
        <f t="shared" ref="N26:N27" si="1">SUM(B26:M26)</f>
        <v>271</v>
      </c>
    </row>
    <row r="27" spans="1:14" x14ac:dyDescent="0.25">
      <c r="B27" s="87">
        <v>0</v>
      </c>
      <c r="C27" s="87">
        <v>0</v>
      </c>
      <c r="D27" s="87">
        <v>0</v>
      </c>
      <c r="E27" s="87">
        <v>10907.19</v>
      </c>
      <c r="F27" s="87">
        <v>256353.27</v>
      </c>
      <c r="G27" s="87">
        <v>13571.14</v>
      </c>
      <c r="H27" s="87">
        <v>119131.1</v>
      </c>
      <c r="I27" s="87">
        <v>345019.5</v>
      </c>
      <c r="J27" s="87"/>
      <c r="K27" s="87"/>
      <c r="L27" s="87"/>
      <c r="M27" s="87"/>
      <c r="N27" s="89">
        <f t="shared" si="1"/>
        <v>744982.2</v>
      </c>
    </row>
    <row r="29" spans="1:14" x14ac:dyDescent="0.25">
      <c r="B29" s="92">
        <f t="shared" ref="B29" si="2">B5+B7+B9+B11+B13+B15+B17+B19+B21+B23</f>
        <v>242846.46999999997</v>
      </c>
      <c r="C29" s="92">
        <f t="shared" ref="C29:I29" si="3">C5+C7+C9+C11+C13+C15+C17+C19+C21+C23+C27</f>
        <v>257038.41999999998</v>
      </c>
      <c r="D29" s="92">
        <f t="shared" si="3"/>
        <v>343996.67</v>
      </c>
      <c r="E29" s="92">
        <f t="shared" si="3"/>
        <v>603065.42999999993</v>
      </c>
      <c r="F29" s="92">
        <f t="shared" si="3"/>
        <v>853328.02999999991</v>
      </c>
      <c r="G29" s="92">
        <f t="shared" si="3"/>
        <v>569596.55999999994</v>
      </c>
      <c r="H29" s="92">
        <f t="shared" si="3"/>
        <v>648394.96000000008</v>
      </c>
      <c r="I29" s="92">
        <f t="shared" si="3"/>
        <v>953526.75</v>
      </c>
      <c r="J29" s="92"/>
      <c r="K29" s="92"/>
      <c r="L29" s="92"/>
      <c r="M29" s="92"/>
      <c r="N29" s="92">
        <f>N5+N7+N9+N11+N13+N15+N17+N19+N21+N23+N27</f>
        <v>4471793.2899999991</v>
      </c>
    </row>
  </sheetData>
  <pageMargins left="0.7" right="0.7" top="0.75" bottom="0.75" header="0.3" footer="0.3"/>
  <pageSetup paperSize="5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6"/>
  <sheetViews>
    <sheetView tabSelected="1" view="pageBreakPreview" zoomScaleNormal="100" zoomScaleSheetLayoutView="100" workbookViewId="0">
      <selection activeCell="C96" sqref="C96"/>
    </sheetView>
  </sheetViews>
  <sheetFormatPr defaultColWidth="9.140625" defaultRowHeight="12.75" x14ac:dyDescent="0.2"/>
  <cols>
    <col min="1" max="1" width="10.5703125" style="13" customWidth="1"/>
    <col min="2" max="2" width="22.42578125" style="13" customWidth="1"/>
    <col min="3" max="3" width="8.85546875" style="13" customWidth="1"/>
    <col min="4" max="4" width="9.7109375" style="13" customWidth="1"/>
    <col min="5" max="5" width="18.7109375" style="13" bestFit="1" customWidth="1"/>
    <col min="6" max="6" width="19" style="13" bestFit="1" customWidth="1"/>
    <col min="7" max="7" width="12.5703125" style="13" customWidth="1"/>
    <col min="8" max="8" width="16.28515625" style="13" bestFit="1" customWidth="1"/>
    <col min="9" max="9" width="10.42578125" style="13" customWidth="1"/>
    <col min="10" max="10" width="10.85546875" style="13" bestFit="1" customWidth="1"/>
    <col min="11" max="11" width="16.140625" style="13" bestFit="1" customWidth="1"/>
    <col min="12" max="16384" width="9.140625" style="13"/>
  </cols>
  <sheetData>
    <row r="1" spans="1:8" ht="15.75" x14ac:dyDescent="0.25">
      <c r="B1" s="14" t="s">
        <v>19</v>
      </c>
      <c r="E1" s="15"/>
      <c r="F1" s="15"/>
      <c r="G1" s="15"/>
      <c r="H1" s="15"/>
    </row>
    <row r="2" spans="1:8" x14ac:dyDescent="0.2">
      <c r="E2" s="15"/>
      <c r="F2" s="15"/>
      <c r="G2" s="15"/>
      <c r="H2" s="15"/>
    </row>
    <row r="3" spans="1:8" ht="15" x14ac:dyDescent="0.25">
      <c r="B3" s="16" t="s">
        <v>20</v>
      </c>
      <c r="E3" s="15"/>
      <c r="F3" s="15"/>
      <c r="G3" s="15"/>
      <c r="H3" s="15"/>
    </row>
    <row r="4" spans="1:8" x14ac:dyDescent="0.2">
      <c r="A4" s="17" t="s">
        <v>21</v>
      </c>
      <c r="B4" s="18" t="s">
        <v>22</v>
      </c>
      <c r="E4" s="15"/>
      <c r="F4" s="15"/>
      <c r="G4" s="19"/>
      <c r="H4" s="20" t="s">
        <v>23</v>
      </c>
    </row>
    <row r="5" spans="1:8" ht="15" x14ac:dyDescent="0.35">
      <c r="C5" s="21" t="s">
        <v>24</v>
      </c>
      <c r="D5" s="22" t="s">
        <v>25</v>
      </c>
      <c r="E5" s="22" t="s">
        <v>26</v>
      </c>
      <c r="F5" s="22" t="s">
        <v>25</v>
      </c>
      <c r="G5" s="23" t="s">
        <v>27</v>
      </c>
      <c r="H5" s="24" t="s">
        <v>27</v>
      </c>
    </row>
    <row r="6" spans="1:8" ht="15" x14ac:dyDescent="0.35">
      <c r="C6" s="21"/>
      <c r="D6" s="21"/>
      <c r="E6" s="22"/>
      <c r="F6" s="22"/>
      <c r="G6" s="23"/>
      <c r="H6" s="24"/>
    </row>
    <row r="7" spans="1:8" x14ac:dyDescent="0.2">
      <c r="A7" s="13">
        <v>9</v>
      </c>
      <c r="B7" s="13" t="s">
        <v>5</v>
      </c>
      <c r="C7" s="13">
        <v>256</v>
      </c>
      <c r="D7" s="25"/>
      <c r="E7" s="26">
        <v>-3997.18</v>
      </c>
      <c r="F7" s="15">
        <f>[1]Detail!W31</f>
        <v>0</v>
      </c>
      <c r="G7" s="27"/>
      <c r="H7" s="28"/>
    </row>
    <row r="8" spans="1:8" x14ac:dyDescent="0.2">
      <c r="A8" s="13">
        <v>100</v>
      </c>
      <c r="B8" s="13" t="s">
        <v>4</v>
      </c>
      <c r="C8" s="29">
        <v>257</v>
      </c>
      <c r="D8" s="29">
        <v>222</v>
      </c>
      <c r="E8" s="26">
        <v>748709.56</v>
      </c>
      <c r="F8" s="15">
        <v>756810</v>
      </c>
      <c r="G8" s="27">
        <f>E8/C8</f>
        <v>2913.2667704280157</v>
      </c>
      <c r="H8" s="28">
        <f>F8/D8</f>
        <v>3409.0540540540542</v>
      </c>
    </row>
    <row r="9" spans="1:8" x14ac:dyDescent="0.2">
      <c r="A9" s="13">
        <v>200</v>
      </c>
      <c r="B9" s="13" t="s">
        <v>28</v>
      </c>
      <c r="E9" s="26">
        <f>[1]Detail!D28</f>
        <v>0</v>
      </c>
      <c r="F9" s="15">
        <f>[1]Detail!D31</f>
        <v>0</v>
      </c>
      <c r="G9" s="27"/>
      <c r="H9" s="28"/>
    </row>
    <row r="10" spans="1:8" x14ac:dyDescent="0.2">
      <c r="A10" s="13">
        <v>300</v>
      </c>
      <c r="B10" s="13" t="s">
        <v>29</v>
      </c>
      <c r="E10" s="31">
        <f>SUM(H145:H151)</f>
        <v>1841249.21</v>
      </c>
      <c r="F10" s="15">
        <f>SUM(G145:G151)</f>
        <v>1481760</v>
      </c>
      <c r="G10" s="27"/>
      <c r="H10" s="28"/>
    </row>
    <row r="11" spans="1:8" x14ac:dyDescent="0.2">
      <c r="A11" s="13">
        <v>601</v>
      </c>
      <c r="B11" s="13" t="s">
        <v>1</v>
      </c>
      <c r="C11" s="29">
        <v>1649</v>
      </c>
      <c r="D11" s="29">
        <v>3324</v>
      </c>
      <c r="E11" s="26">
        <v>371972.55</v>
      </c>
      <c r="F11" s="26">
        <v>495276</v>
      </c>
      <c r="G11" s="27">
        <v>0</v>
      </c>
      <c r="H11" s="28">
        <f>F11/D11</f>
        <v>149</v>
      </c>
    </row>
    <row r="12" spans="1:8" x14ac:dyDescent="0.2">
      <c r="B12" s="13" t="s">
        <v>0</v>
      </c>
      <c r="C12" s="29">
        <v>324</v>
      </c>
      <c r="D12" s="29">
        <v>297</v>
      </c>
      <c r="E12" s="26">
        <v>309242.03999999998</v>
      </c>
      <c r="F12" s="15">
        <v>523222</v>
      </c>
      <c r="G12" s="27">
        <f>E12/C12</f>
        <v>954.45074074074068</v>
      </c>
      <c r="H12" s="28">
        <f>F12/D12</f>
        <v>1761.6902356902358</v>
      </c>
    </row>
    <row r="13" spans="1:8" x14ac:dyDescent="0.2">
      <c r="B13" s="30" t="s">
        <v>30</v>
      </c>
      <c r="C13" s="29">
        <f>[1]Detail!AI28</f>
        <v>0</v>
      </c>
      <c r="D13" s="29"/>
      <c r="E13" s="26">
        <f>[1]Detail!J28</f>
        <v>0</v>
      </c>
      <c r="F13" s="15"/>
      <c r="G13" s="27"/>
      <c r="H13" s="28"/>
    </row>
    <row r="14" spans="1:8" x14ac:dyDescent="0.2">
      <c r="B14" s="13" t="s">
        <v>31</v>
      </c>
      <c r="C14" s="13">
        <f>'2015'!N26</f>
        <v>29</v>
      </c>
      <c r="E14" s="31">
        <f>'2015'!N27</f>
        <v>35248.42</v>
      </c>
      <c r="F14" s="15">
        <v>0</v>
      </c>
      <c r="G14" s="27"/>
      <c r="H14" s="28"/>
    </row>
    <row r="15" spans="1:8" x14ac:dyDescent="0.2">
      <c r="A15" s="13">
        <v>602</v>
      </c>
      <c r="B15" s="13" t="s">
        <v>32</v>
      </c>
      <c r="C15" s="29">
        <f>'2015'!N16</f>
        <v>31</v>
      </c>
      <c r="D15" s="29">
        <v>55</v>
      </c>
      <c r="E15" s="31">
        <f>'2015'!N17</f>
        <v>59832.91</v>
      </c>
      <c r="F15" s="15">
        <v>103086</v>
      </c>
      <c r="G15" s="27">
        <f>E15/C15</f>
        <v>1930.0938709677421</v>
      </c>
      <c r="H15" s="28">
        <f>F15/D15</f>
        <v>1874.2909090909091</v>
      </c>
    </row>
    <row r="16" spans="1:8" x14ac:dyDescent="0.2">
      <c r="A16" s="13">
        <v>603</v>
      </c>
      <c r="B16" s="13" t="s">
        <v>33</v>
      </c>
      <c r="C16" s="29">
        <f>'2015'!N18</f>
        <v>46</v>
      </c>
      <c r="D16" s="29"/>
      <c r="E16" s="31">
        <f>'2015'!N19</f>
        <v>67847.509999999995</v>
      </c>
      <c r="F16" s="15">
        <v>392438</v>
      </c>
      <c r="G16" s="27"/>
      <c r="H16" s="28"/>
    </row>
    <row r="17" spans="1:8" x14ac:dyDescent="0.2">
      <c r="A17" s="13">
        <v>604</v>
      </c>
      <c r="B17" s="13" t="s">
        <v>34</v>
      </c>
      <c r="C17" s="29">
        <f>'2015'!N20</f>
        <v>0</v>
      </c>
      <c r="D17" s="29"/>
      <c r="E17" s="31">
        <f>'2015'!N21</f>
        <v>0</v>
      </c>
      <c r="F17" s="15">
        <v>355950</v>
      </c>
      <c r="G17" s="27">
        <v>0</v>
      </c>
      <c r="H17" s="28">
        <v>0</v>
      </c>
    </row>
    <row r="18" spans="1:8" x14ac:dyDescent="0.2">
      <c r="A18" s="13">
        <v>606</v>
      </c>
      <c r="B18" s="13" t="s">
        <v>35</v>
      </c>
      <c r="C18" s="29">
        <v>347</v>
      </c>
      <c r="D18" s="29">
        <v>422</v>
      </c>
      <c r="E18" s="26">
        <v>1255755.1399999999</v>
      </c>
      <c r="F18" s="15">
        <v>1409480</v>
      </c>
      <c r="G18" s="27">
        <f>E18/C18</f>
        <v>3618.8908933717576</v>
      </c>
      <c r="H18" s="28">
        <f>3645054/1512</f>
        <v>2410.75</v>
      </c>
    </row>
    <row r="19" spans="1:8" x14ac:dyDescent="0.2">
      <c r="A19" s="13">
        <v>701</v>
      </c>
      <c r="B19" s="13" t="s">
        <v>36</v>
      </c>
      <c r="C19" s="29">
        <v>225</v>
      </c>
      <c r="D19" s="29">
        <v>222</v>
      </c>
      <c r="E19" s="26">
        <v>135640.94</v>
      </c>
      <c r="F19" s="15">
        <v>130758</v>
      </c>
      <c r="G19" s="27">
        <f>E19/C19</f>
        <v>602.84862222222228</v>
      </c>
      <c r="H19" s="28">
        <f>F19/D19</f>
        <v>589</v>
      </c>
    </row>
    <row r="20" spans="1:8" x14ac:dyDescent="0.2">
      <c r="A20" s="13">
        <v>1600</v>
      </c>
      <c r="B20" s="30" t="s">
        <v>37</v>
      </c>
      <c r="C20" s="13">
        <f>'2015'!N22</f>
        <v>75</v>
      </c>
      <c r="E20" s="31">
        <f>'2015'!N23</f>
        <v>120236.46</v>
      </c>
      <c r="F20" s="15">
        <f>[1]Detail!Y31</f>
        <v>0</v>
      </c>
      <c r="G20" s="32"/>
      <c r="H20" s="33"/>
    </row>
    <row r="21" spans="1:8" x14ac:dyDescent="0.2">
      <c r="E21" s="15"/>
      <c r="F21" s="15"/>
      <c r="G21" s="15"/>
      <c r="H21" s="15"/>
    </row>
    <row r="22" spans="1:8" x14ac:dyDescent="0.2">
      <c r="E22" s="15"/>
      <c r="F22" s="15"/>
      <c r="G22" s="15"/>
      <c r="H22" s="15"/>
    </row>
    <row r="23" spans="1:8" ht="15" x14ac:dyDescent="0.35">
      <c r="B23" s="13" t="s">
        <v>38</v>
      </c>
      <c r="E23" s="34">
        <f>SUM(E7:E22)</f>
        <v>4941737.5599999996</v>
      </c>
      <c r="F23" s="35">
        <f>SUM(F7:F22)</f>
        <v>5648780</v>
      </c>
      <c r="G23" s="15"/>
      <c r="H23" s="15"/>
    </row>
    <row r="26" spans="1:8" ht="15" x14ac:dyDescent="0.25">
      <c r="B26" s="16" t="s">
        <v>39</v>
      </c>
    </row>
    <row r="27" spans="1:8" x14ac:dyDescent="0.2">
      <c r="B27" s="18" t="s">
        <v>40</v>
      </c>
      <c r="G27" s="19"/>
      <c r="H27" s="20" t="s">
        <v>23</v>
      </c>
    </row>
    <row r="28" spans="1:8" ht="15" x14ac:dyDescent="0.35">
      <c r="B28" s="30"/>
      <c r="C28" s="21" t="s">
        <v>24</v>
      </c>
      <c r="D28" s="22" t="s">
        <v>25</v>
      </c>
      <c r="E28" s="22" t="s">
        <v>26</v>
      </c>
      <c r="F28" s="22" t="s">
        <v>25</v>
      </c>
      <c r="G28" s="23" t="s">
        <v>27</v>
      </c>
      <c r="H28" s="24" t="s">
        <v>27</v>
      </c>
    </row>
    <row r="29" spans="1:8" x14ac:dyDescent="0.2">
      <c r="G29" s="36"/>
      <c r="H29" s="37"/>
    </row>
    <row r="30" spans="1:8" x14ac:dyDescent="0.2">
      <c r="B30" s="13" t="s">
        <v>5</v>
      </c>
      <c r="C30" s="13">
        <v>266</v>
      </c>
      <c r="E30" s="38">
        <v>-3370.34</v>
      </c>
      <c r="F30" s="25"/>
      <c r="G30" s="36"/>
      <c r="H30" s="37"/>
    </row>
    <row r="31" spans="1:8" x14ac:dyDescent="0.2">
      <c r="B31" s="13" t="s">
        <v>4</v>
      </c>
      <c r="C31" s="29">
        <v>254</v>
      </c>
      <c r="D31" s="29">
        <v>222</v>
      </c>
      <c r="E31" s="38">
        <v>634762.96</v>
      </c>
      <c r="F31" s="25">
        <v>794673</v>
      </c>
      <c r="G31" s="27">
        <f>E31/C31</f>
        <v>2499.0667716535431</v>
      </c>
      <c r="H31" s="28">
        <f>F31/D31</f>
        <v>3579.6081081081079</v>
      </c>
    </row>
    <row r="32" spans="1:8" x14ac:dyDescent="0.2">
      <c r="B32" s="13" t="s">
        <v>28</v>
      </c>
      <c r="E32" s="38"/>
      <c r="F32" s="25">
        <f>[1]Detail!D48</f>
        <v>0</v>
      </c>
      <c r="G32" s="27"/>
      <c r="H32" s="28"/>
    </row>
    <row r="33" spans="2:8" x14ac:dyDescent="0.2">
      <c r="B33" s="13" t="s">
        <v>29</v>
      </c>
      <c r="E33" s="39">
        <f>SUM(H152:H156)</f>
        <v>897457.16999999993</v>
      </c>
      <c r="F33" s="15">
        <f>SUM(G152:G156)</f>
        <v>764160</v>
      </c>
      <c r="G33" s="27"/>
      <c r="H33" s="28"/>
    </row>
    <row r="34" spans="2:8" x14ac:dyDescent="0.2">
      <c r="B34" s="13" t="s">
        <v>1</v>
      </c>
      <c r="C34" s="29">
        <v>1238</v>
      </c>
      <c r="D34" s="29">
        <v>3324</v>
      </c>
      <c r="E34" s="38">
        <v>280041.18</v>
      </c>
      <c r="F34" s="25">
        <f>483912+34632</f>
        <v>518544</v>
      </c>
      <c r="G34" s="27">
        <f>E34/C34</f>
        <v>226.20450726978999</v>
      </c>
      <c r="H34" s="28">
        <f>F34/D34</f>
        <v>156</v>
      </c>
    </row>
    <row r="35" spans="2:8" x14ac:dyDescent="0.2">
      <c r="B35" s="13" t="s">
        <v>0</v>
      </c>
      <c r="C35" s="29">
        <v>253</v>
      </c>
      <c r="D35" s="29">
        <v>297</v>
      </c>
      <c r="E35" s="38">
        <v>266687.19</v>
      </c>
      <c r="F35" s="25">
        <f>186700+367185+10418</f>
        <v>564303</v>
      </c>
      <c r="G35" s="27">
        <f>E35/C35</f>
        <v>1054.0995652173913</v>
      </c>
      <c r="H35" s="28">
        <f>F35/D35</f>
        <v>1900.0101010101009</v>
      </c>
    </row>
    <row r="36" spans="2:8" x14ac:dyDescent="0.2">
      <c r="B36" s="30" t="s">
        <v>30</v>
      </c>
      <c r="C36" s="29"/>
      <c r="D36" s="29"/>
      <c r="E36" s="38"/>
      <c r="F36" s="25"/>
      <c r="G36" s="27"/>
      <c r="H36" s="28"/>
    </row>
    <row r="37" spans="2:8" x14ac:dyDescent="0.2">
      <c r="B37" s="13" t="s">
        <v>31</v>
      </c>
      <c r="C37" s="13">
        <f>'2016'!N26</f>
        <v>68</v>
      </c>
      <c r="E37" s="43">
        <f>'2016'!N27</f>
        <v>140434.88</v>
      </c>
      <c r="F37" s="25">
        <v>0</v>
      </c>
      <c r="G37" s="27"/>
      <c r="H37" s="28"/>
    </row>
    <row r="38" spans="2:8" x14ac:dyDescent="0.2">
      <c r="B38" s="13" t="s">
        <v>32</v>
      </c>
      <c r="C38" s="29">
        <f>'2016'!N16</f>
        <v>29</v>
      </c>
      <c r="D38" s="29">
        <v>55</v>
      </c>
      <c r="E38" s="43">
        <f>'2016'!N17</f>
        <v>77720.739999999991</v>
      </c>
      <c r="F38" s="25">
        <f>56880+51367</f>
        <v>108247</v>
      </c>
      <c r="G38" s="27">
        <f>E38/C38</f>
        <v>2680.025517241379</v>
      </c>
      <c r="H38" s="28">
        <f>F38/D38</f>
        <v>1968.1272727272728</v>
      </c>
    </row>
    <row r="39" spans="2:8" x14ac:dyDescent="0.2">
      <c r="B39" s="13" t="s">
        <v>33</v>
      </c>
      <c r="C39" s="29">
        <f>'2016'!N18</f>
        <v>57</v>
      </c>
      <c r="D39" s="29"/>
      <c r="E39" s="43">
        <f>'2016'!N19</f>
        <v>79055.12</v>
      </c>
      <c r="F39" s="25">
        <v>412065</v>
      </c>
      <c r="G39" s="27"/>
      <c r="H39" s="28"/>
    </row>
    <row r="40" spans="2:8" x14ac:dyDescent="0.2">
      <c r="B40" s="13" t="s">
        <v>34</v>
      </c>
      <c r="C40" s="29">
        <f>'2016'!N20</f>
        <v>0</v>
      </c>
      <c r="D40" s="29"/>
      <c r="E40" s="43">
        <f>'2016'!N21</f>
        <v>0</v>
      </c>
      <c r="F40" s="25">
        <v>73870</v>
      </c>
      <c r="G40" s="27"/>
      <c r="H40" s="28">
        <v>0</v>
      </c>
    </row>
    <row r="41" spans="2:8" x14ac:dyDescent="0.2">
      <c r="B41" s="13" t="s">
        <v>35</v>
      </c>
      <c r="C41" s="29">
        <v>369</v>
      </c>
      <c r="D41" s="29">
        <v>422</v>
      </c>
      <c r="E41" s="38">
        <v>1225100.3400000001</v>
      </c>
      <c r="F41" s="25">
        <v>1479954</v>
      </c>
      <c r="G41" s="27">
        <f>E41/C41</f>
        <v>3320.0551219512199</v>
      </c>
      <c r="H41" s="28">
        <f>F41/D41</f>
        <v>3507</v>
      </c>
    </row>
    <row r="42" spans="2:8" x14ac:dyDescent="0.2">
      <c r="B42" s="13" t="s">
        <v>36</v>
      </c>
      <c r="C42" s="29">
        <v>348</v>
      </c>
      <c r="D42" s="29">
        <v>222</v>
      </c>
      <c r="E42" s="38">
        <v>258910.17</v>
      </c>
      <c r="F42" s="25">
        <v>137418</v>
      </c>
      <c r="G42" s="27">
        <f>E42/C42</f>
        <v>743.99474137931043</v>
      </c>
      <c r="H42" s="28">
        <f>F42/D42</f>
        <v>619</v>
      </c>
    </row>
    <row r="43" spans="2:8" ht="13.5" thickBot="1" x14ac:dyDescent="0.25">
      <c r="B43" s="30" t="s">
        <v>37</v>
      </c>
      <c r="C43" s="13">
        <f>'2016'!N22</f>
        <v>47</v>
      </c>
      <c r="E43" s="43">
        <f>'2016'!N23</f>
        <v>69046.649999999994</v>
      </c>
      <c r="F43" s="25">
        <f>[1]Detail!Y48</f>
        <v>0</v>
      </c>
      <c r="G43" s="40"/>
      <c r="H43" s="41"/>
    </row>
    <row r="46" spans="2:8" ht="15" x14ac:dyDescent="0.35">
      <c r="B46" s="13" t="s">
        <v>38</v>
      </c>
      <c r="E46" s="35">
        <f>SUM(E30:E45)</f>
        <v>3925846.06</v>
      </c>
      <c r="F46" s="35">
        <f>SUM(F30:F45)</f>
        <v>4853234</v>
      </c>
    </row>
    <row r="49" spans="2:8" ht="15" x14ac:dyDescent="0.25">
      <c r="B49" s="16" t="s">
        <v>41</v>
      </c>
    </row>
    <row r="50" spans="2:8" x14ac:dyDescent="0.2">
      <c r="B50" s="18" t="s">
        <v>42</v>
      </c>
    </row>
    <row r="51" spans="2:8" x14ac:dyDescent="0.2">
      <c r="B51" s="30" t="s">
        <v>43</v>
      </c>
      <c r="C51" s="21" t="s">
        <v>24</v>
      </c>
      <c r="D51" s="22" t="s">
        <v>25</v>
      </c>
      <c r="E51" s="22" t="s">
        <v>26</v>
      </c>
      <c r="F51" s="22" t="s">
        <v>25</v>
      </c>
    </row>
    <row r="53" spans="2:8" x14ac:dyDescent="0.2">
      <c r="B53" s="13" t="s">
        <v>5</v>
      </c>
      <c r="C53" s="13">
        <f>'2017'!N4</f>
        <v>282</v>
      </c>
      <c r="E53" s="43">
        <f>-'2017'!N5</f>
        <v>-2618.8599999999997</v>
      </c>
    </row>
    <row r="54" spans="2:8" x14ac:dyDescent="0.2">
      <c r="B54" s="13" t="s">
        <v>4</v>
      </c>
      <c r="C54" s="93">
        <f>'2017'!N6</f>
        <v>247</v>
      </c>
      <c r="D54" s="29">
        <v>222</v>
      </c>
      <c r="E54" s="43">
        <f>'2017'!N7</f>
        <v>759877.57000000007</v>
      </c>
      <c r="F54" s="25">
        <v>834366</v>
      </c>
      <c r="G54" s="19">
        <f>E54/C54</f>
        <v>3076.4274089068826</v>
      </c>
      <c r="H54" s="42">
        <f>F54/D54</f>
        <v>3758.4054054054054</v>
      </c>
    </row>
    <row r="55" spans="2:8" x14ac:dyDescent="0.2">
      <c r="B55" s="13" t="s">
        <v>28</v>
      </c>
      <c r="E55" s="38">
        <f>[1]Detail!D62</f>
        <v>0</v>
      </c>
      <c r="G55" s="27"/>
      <c r="H55" s="28"/>
    </row>
    <row r="56" spans="2:8" x14ac:dyDescent="0.2">
      <c r="B56" s="13" t="s">
        <v>29</v>
      </c>
      <c r="E56" s="43">
        <f>SUM(H157:H159)</f>
        <v>244165.23</v>
      </c>
      <c r="F56" s="15">
        <f>SUM(G157:G159)</f>
        <v>299600</v>
      </c>
      <c r="G56" s="27"/>
      <c r="H56" s="28"/>
    </row>
    <row r="57" spans="2:8" x14ac:dyDescent="0.2">
      <c r="B57" s="13" t="s">
        <v>1</v>
      </c>
      <c r="C57" s="29">
        <f>'2017'!N12</f>
        <v>1858</v>
      </c>
      <c r="D57" s="29">
        <v>3324</v>
      </c>
      <c r="E57" s="43">
        <f>'2017'!N13</f>
        <v>421158.73</v>
      </c>
      <c r="F57" s="25">
        <f>508728+36408</f>
        <v>545136</v>
      </c>
      <c r="G57" s="27">
        <f>E57/C57</f>
        <v>226.67315931108718</v>
      </c>
      <c r="H57" s="28">
        <f>F57/D57</f>
        <v>164</v>
      </c>
    </row>
    <row r="58" spans="2:8" x14ac:dyDescent="0.2">
      <c r="B58" s="13" t="s">
        <v>0</v>
      </c>
      <c r="C58" s="29">
        <f>'2017'!N14</f>
        <v>249</v>
      </c>
      <c r="D58" s="29">
        <v>297</v>
      </c>
      <c r="E58" s="43">
        <f>'2017'!N15</f>
        <v>240593.27000000002</v>
      </c>
      <c r="F58" s="25">
        <f>191900+385710+10940</f>
        <v>588550</v>
      </c>
      <c r="G58" s="27">
        <f>E58/C58</f>
        <v>966.23803212851408</v>
      </c>
      <c r="H58" s="28">
        <f>F58/D58</f>
        <v>1981.6498316498316</v>
      </c>
    </row>
    <row r="59" spans="2:8" x14ac:dyDescent="0.2">
      <c r="B59" s="30" t="s">
        <v>30</v>
      </c>
      <c r="C59" s="29"/>
      <c r="D59" s="29"/>
      <c r="E59" s="38"/>
      <c r="F59" s="25"/>
      <c r="G59" s="27"/>
      <c r="H59" s="28"/>
    </row>
    <row r="60" spans="2:8" x14ac:dyDescent="0.2">
      <c r="B60" s="13" t="s">
        <v>31</v>
      </c>
      <c r="C60" s="13">
        <f>'2017'!N26</f>
        <v>2</v>
      </c>
      <c r="E60" s="43">
        <f>'2017'!N27</f>
        <v>26332.510000000002</v>
      </c>
      <c r="F60" s="25">
        <f>[1]Detail!K65</f>
        <v>0</v>
      </c>
      <c r="G60" s="27"/>
      <c r="H60" s="28"/>
    </row>
    <row r="61" spans="2:8" x14ac:dyDescent="0.2">
      <c r="B61" s="13" t="s">
        <v>32</v>
      </c>
      <c r="C61" s="29">
        <f>'2017'!N16</f>
        <v>18</v>
      </c>
      <c r="D61" s="29">
        <v>55</v>
      </c>
      <c r="E61" s="43">
        <f>'2017'!N17</f>
        <v>34546.130000000005</v>
      </c>
      <c r="F61" s="25">
        <f>59712+53909</f>
        <v>113621</v>
      </c>
      <c r="G61" s="27">
        <f>E61/C61</f>
        <v>1919.2294444444447</v>
      </c>
      <c r="H61" s="28">
        <f>F61/D61</f>
        <v>2065.8363636363638</v>
      </c>
    </row>
    <row r="62" spans="2:8" x14ac:dyDescent="0.2">
      <c r="B62" s="13" t="s">
        <v>33</v>
      </c>
      <c r="C62" s="29">
        <f>'2017'!N18</f>
        <v>50</v>
      </c>
      <c r="D62" s="29"/>
      <c r="E62" s="43">
        <f>'2017'!N19</f>
        <v>63139.59</v>
      </c>
      <c r="F62" s="25">
        <v>432665</v>
      </c>
      <c r="G62" s="27"/>
      <c r="H62" s="28"/>
    </row>
    <row r="63" spans="2:8" x14ac:dyDescent="0.2">
      <c r="B63" s="13" t="s">
        <v>34</v>
      </c>
      <c r="C63" s="29">
        <f>'2017'!N20</f>
        <v>1</v>
      </c>
      <c r="D63" s="29"/>
      <c r="E63" s="43">
        <f>'2017'!N21</f>
        <v>28695.86</v>
      </c>
      <c r="F63" s="25">
        <v>0</v>
      </c>
      <c r="G63" s="27">
        <f>E63/C63</f>
        <v>28695.86</v>
      </c>
      <c r="H63" s="28">
        <v>0</v>
      </c>
    </row>
    <row r="64" spans="2:8" x14ac:dyDescent="0.2">
      <c r="B64" s="13" t="s">
        <v>35</v>
      </c>
      <c r="C64" s="29">
        <f>'2017'!N8</f>
        <v>295</v>
      </c>
      <c r="D64" s="29">
        <v>422</v>
      </c>
      <c r="E64" s="43">
        <f>'2017'!N9</f>
        <v>1121156.0799999998</v>
      </c>
      <c r="F64" s="25">
        <v>1553804</v>
      </c>
      <c r="G64" s="27">
        <f>E64/C64</f>
        <v>3800.5290847457622</v>
      </c>
      <c r="H64" s="28">
        <f>3645054/1512</f>
        <v>2410.75</v>
      </c>
    </row>
    <row r="65" spans="2:8" x14ac:dyDescent="0.2">
      <c r="B65" s="13" t="s">
        <v>36</v>
      </c>
      <c r="C65" s="29">
        <f>'2017'!N10</f>
        <v>438</v>
      </c>
      <c r="D65" s="29">
        <v>222</v>
      </c>
      <c r="E65" s="43">
        <f>'2017'!N11</f>
        <v>332334.13</v>
      </c>
      <c r="F65" s="25">
        <v>144300</v>
      </c>
      <c r="G65" s="27">
        <f>E65/C65</f>
        <v>758.75372146118718</v>
      </c>
      <c r="H65" s="28">
        <f>F65/D65</f>
        <v>650</v>
      </c>
    </row>
    <row r="66" spans="2:8" x14ac:dyDescent="0.2">
      <c r="B66" s="30" t="s">
        <v>37</v>
      </c>
      <c r="C66" s="13">
        <f>'2017'!N22</f>
        <v>47</v>
      </c>
      <c r="E66" s="43">
        <f>'2017'!N23</f>
        <v>83587.055999999997</v>
      </c>
      <c r="F66" s="25">
        <f>[1]Detail!Y65</f>
        <v>0</v>
      </c>
      <c r="G66" s="44"/>
      <c r="H66" s="45"/>
    </row>
    <row r="69" spans="2:8" ht="15" x14ac:dyDescent="0.35">
      <c r="B69" s="13" t="s">
        <v>38</v>
      </c>
      <c r="E69" s="35">
        <f>SUM(E53:E68)</f>
        <v>3352967.2960000001</v>
      </c>
      <c r="F69" s="35">
        <f>SUM(F53:F68)</f>
        <v>4512042</v>
      </c>
    </row>
    <row r="70" spans="2:8" x14ac:dyDescent="0.2">
      <c r="E70" s="67"/>
    </row>
    <row r="72" spans="2:8" ht="15" x14ac:dyDescent="0.25">
      <c r="B72" s="16" t="s">
        <v>44</v>
      </c>
    </row>
    <row r="73" spans="2:8" x14ac:dyDescent="0.2">
      <c r="B73" s="18" t="s">
        <v>45</v>
      </c>
    </row>
    <row r="74" spans="2:8" x14ac:dyDescent="0.2">
      <c r="B74" s="30" t="s">
        <v>46</v>
      </c>
      <c r="C74" s="21" t="s">
        <v>24</v>
      </c>
      <c r="D74" s="22" t="s">
        <v>25</v>
      </c>
      <c r="E74" s="22" t="s">
        <v>26</v>
      </c>
      <c r="F74" s="22" t="s">
        <v>25</v>
      </c>
    </row>
    <row r="76" spans="2:8" x14ac:dyDescent="0.2">
      <c r="B76" s="13" t="s">
        <v>5</v>
      </c>
      <c r="C76" s="13">
        <f>'2018'!N4</f>
        <v>276</v>
      </c>
      <c r="E76" s="43">
        <f>'2018'!N5</f>
        <v>-6400.7800000000007</v>
      </c>
      <c r="G76" s="46"/>
      <c r="H76" s="47"/>
    </row>
    <row r="77" spans="2:8" x14ac:dyDescent="0.2">
      <c r="B77" s="13" t="s">
        <v>4</v>
      </c>
      <c r="C77" s="93">
        <f>'2018'!N6</f>
        <v>215</v>
      </c>
      <c r="D77" s="29">
        <f>D54</f>
        <v>222</v>
      </c>
      <c r="E77" s="43">
        <f>'2018'!N7</f>
        <v>666053.43999999994</v>
      </c>
      <c r="F77" s="25">
        <v>876057</v>
      </c>
      <c r="G77" s="27">
        <f>E77/C77</f>
        <v>3097.9229767441857</v>
      </c>
      <c r="H77" s="28">
        <f>F77/D77</f>
        <v>3946.2027027027025</v>
      </c>
    </row>
    <row r="78" spans="2:8" x14ac:dyDescent="0.2">
      <c r="B78" s="13" t="s">
        <v>28</v>
      </c>
      <c r="D78" s="29">
        <f>D55</f>
        <v>0</v>
      </c>
      <c r="E78" s="38">
        <f>[1]Detail!D79</f>
        <v>0</v>
      </c>
      <c r="F78" s="25">
        <f>F55</f>
        <v>0</v>
      </c>
      <c r="G78" s="27"/>
      <c r="H78" s="28"/>
    </row>
    <row r="79" spans="2:8" x14ac:dyDescent="0.2">
      <c r="B79" s="13" t="s">
        <v>29</v>
      </c>
      <c r="D79" s="29">
        <f>D56</f>
        <v>0</v>
      </c>
      <c r="E79" s="25">
        <f>SUM(H160:H162)</f>
        <v>318580.65000000002</v>
      </c>
      <c r="F79" s="25">
        <f>SUM(G160:G162)</f>
        <v>307860</v>
      </c>
      <c r="G79" s="27"/>
      <c r="H79" s="28"/>
    </row>
    <row r="80" spans="2:8" x14ac:dyDescent="0.2">
      <c r="B80" s="13" t="s">
        <v>1</v>
      </c>
      <c r="C80" s="29">
        <f>'2018'!N12</f>
        <v>1523</v>
      </c>
      <c r="D80" s="29">
        <f>D57</f>
        <v>3324</v>
      </c>
      <c r="E80" s="43">
        <f>'2018'!N13</f>
        <v>235550.78</v>
      </c>
      <c r="F80" s="25">
        <f>533544+38184</f>
        <v>571728</v>
      </c>
      <c r="G80" s="27">
        <f>E80/C80</f>
        <v>154.66236375574525</v>
      </c>
      <c r="H80" s="28">
        <f>F80/D80</f>
        <v>172</v>
      </c>
    </row>
    <row r="81" spans="2:8" x14ac:dyDescent="0.2">
      <c r="B81" s="13" t="s">
        <v>0</v>
      </c>
      <c r="C81" s="29">
        <f>'2018'!N14</f>
        <v>196</v>
      </c>
      <c r="D81" s="29">
        <f>D58</f>
        <v>297</v>
      </c>
      <c r="E81" s="43">
        <f>'2018'!N15</f>
        <v>186540.63999999998</v>
      </c>
      <c r="F81" s="25">
        <f>201500+405015+11486</f>
        <v>618001</v>
      </c>
      <c r="G81" s="27">
        <f>E81/C81</f>
        <v>951.73795918367341</v>
      </c>
      <c r="H81" s="28">
        <f>F81/D81</f>
        <v>2080.811447811448</v>
      </c>
    </row>
    <row r="82" spans="2:8" x14ac:dyDescent="0.2">
      <c r="B82" s="30" t="s">
        <v>30</v>
      </c>
      <c r="C82" s="29"/>
      <c r="D82" s="29"/>
      <c r="E82" s="38"/>
      <c r="F82" s="25"/>
      <c r="G82" s="27"/>
      <c r="H82" s="28"/>
    </row>
    <row r="83" spans="2:8" x14ac:dyDescent="0.2">
      <c r="B83" s="13" t="s">
        <v>31</v>
      </c>
      <c r="C83" s="13">
        <f>'2018'!N26</f>
        <v>6</v>
      </c>
      <c r="D83" s="29">
        <f t="shared" ref="D83:D88" si="0">D60</f>
        <v>0</v>
      </c>
      <c r="E83" s="43">
        <f>'2018'!N27</f>
        <v>82378.89</v>
      </c>
      <c r="F83" s="25">
        <f t="shared" ref="F83" si="1">F60</f>
        <v>0</v>
      </c>
      <c r="G83" s="27"/>
      <c r="H83" s="28"/>
    </row>
    <row r="84" spans="2:8" x14ac:dyDescent="0.2">
      <c r="B84" s="13" t="s">
        <v>32</v>
      </c>
      <c r="C84" s="29">
        <f>'2018'!N16</f>
        <v>27</v>
      </c>
      <c r="D84" s="29">
        <f t="shared" si="0"/>
        <v>55</v>
      </c>
      <c r="E84" s="43">
        <f>'2018'!N17</f>
        <v>67339.09</v>
      </c>
      <c r="F84" s="25">
        <f>62712+56606</f>
        <v>119318</v>
      </c>
      <c r="G84" s="27">
        <f>E84/C84</f>
        <v>2494.0403703703701</v>
      </c>
      <c r="H84" s="28">
        <f>F84/D84</f>
        <v>2169.4181818181819</v>
      </c>
    </row>
    <row r="85" spans="2:8" x14ac:dyDescent="0.2">
      <c r="B85" s="13" t="s">
        <v>33</v>
      </c>
      <c r="C85" s="29">
        <f>'2018'!N18</f>
        <v>71</v>
      </c>
      <c r="D85" s="29">
        <f t="shared" si="0"/>
        <v>0</v>
      </c>
      <c r="E85" s="43">
        <f>'2018'!N19</f>
        <v>219424.61</v>
      </c>
      <c r="F85" s="25">
        <v>454295</v>
      </c>
      <c r="G85" s="27"/>
      <c r="H85" s="28"/>
    </row>
    <row r="86" spans="2:8" x14ac:dyDescent="0.2">
      <c r="B86" s="13" t="s">
        <v>34</v>
      </c>
      <c r="C86" s="29">
        <f>'2018'!N20</f>
        <v>0</v>
      </c>
      <c r="D86" s="29">
        <f t="shared" si="0"/>
        <v>0</v>
      </c>
      <c r="E86" s="43">
        <f>'2018'!N21</f>
        <v>0</v>
      </c>
      <c r="F86" s="25">
        <v>164100</v>
      </c>
      <c r="G86" s="27"/>
      <c r="H86" s="28">
        <v>0</v>
      </c>
    </row>
    <row r="87" spans="2:8" x14ac:dyDescent="0.2">
      <c r="B87" s="13" t="s">
        <v>35</v>
      </c>
      <c r="C87" s="29">
        <f>'2018'!N8</f>
        <v>354</v>
      </c>
      <c r="D87" s="29">
        <f t="shared" si="0"/>
        <v>422</v>
      </c>
      <c r="E87" s="43">
        <f>'2018'!N9</f>
        <v>1464174.15</v>
      </c>
      <c r="F87" s="25">
        <v>1631452</v>
      </c>
      <c r="G87" s="27">
        <f>E87/C87</f>
        <v>4136.0851694915254</v>
      </c>
      <c r="H87" s="28">
        <f>3645054/1512</f>
        <v>2410.75</v>
      </c>
    </row>
    <row r="88" spans="2:8" x14ac:dyDescent="0.2">
      <c r="B88" s="13" t="s">
        <v>36</v>
      </c>
      <c r="C88" s="29">
        <f>'2018'!N10</f>
        <v>430</v>
      </c>
      <c r="D88" s="29">
        <f t="shared" si="0"/>
        <v>222</v>
      </c>
      <c r="E88" s="43">
        <f>'2018'!N11</f>
        <v>326798.3</v>
      </c>
      <c r="F88" s="25">
        <v>151404</v>
      </c>
      <c r="G88" s="27">
        <f>E88/C88</f>
        <v>759.99604651162792</v>
      </c>
      <c r="H88" s="28">
        <f>F88/D88</f>
        <v>682</v>
      </c>
    </row>
    <row r="89" spans="2:8" x14ac:dyDescent="0.2">
      <c r="B89" s="30" t="s">
        <v>37</v>
      </c>
      <c r="C89" s="13">
        <f>'2018'!N22</f>
        <v>46</v>
      </c>
      <c r="E89" s="43">
        <f>'2018'!N23</f>
        <v>134343.69999999998</v>
      </c>
      <c r="F89" s="25"/>
      <c r="G89" s="44"/>
      <c r="H89" s="45"/>
    </row>
    <row r="92" spans="2:8" ht="15" x14ac:dyDescent="0.35">
      <c r="B92" s="13" t="s">
        <v>38</v>
      </c>
      <c r="E92" s="35">
        <f>SUM(E76:E91)</f>
        <v>3694783.4699999997</v>
      </c>
      <c r="F92" s="35">
        <f>SUM(F76:F91)</f>
        <v>4894215</v>
      </c>
    </row>
    <row r="97" spans="2:8" ht="15" x14ac:dyDescent="0.25">
      <c r="B97" s="16" t="s">
        <v>47</v>
      </c>
    </row>
    <row r="98" spans="2:8" x14ac:dyDescent="0.2">
      <c r="B98" s="18" t="s">
        <v>88</v>
      </c>
    </row>
    <row r="99" spans="2:8" x14ac:dyDescent="0.2">
      <c r="B99" s="30"/>
      <c r="C99" s="21" t="s">
        <v>24</v>
      </c>
      <c r="D99" s="22" t="s">
        <v>25</v>
      </c>
      <c r="E99" s="22" t="s">
        <v>26</v>
      </c>
      <c r="F99" s="22" t="s">
        <v>25</v>
      </c>
    </row>
    <row r="101" spans="2:8" x14ac:dyDescent="0.2">
      <c r="B101" s="13" t="s">
        <v>5</v>
      </c>
      <c r="C101" s="13">
        <f>'2019'!N4</f>
        <v>140</v>
      </c>
      <c r="E101" s="43">
        <f>'2019'!N5</f>
        <v>-5847.8399999999992</v>
      </c>
      <c r="G101" s="46"/>
      <c r="H101" s="47"/>
    </row>
    <row r="102" spans="2:8" x14ac:dyDescent="0.2">
      <c r="B102" s="13" t="s">
        <v>4</v>
      </c>
      <c r="C102" s="93">
        <f>'2019'!N6</f>
        <v>148</v>
      </c>
      <c r="D102" s="29"/>
      <c r="E102" s="43">
        <f>'2019'!N7</f>
        <v>410648.71</v>
      </c>
      <c r="F102" s="25"/>
      <c r="G102" s="27">
        <f>E102/C102</f>
        <v>2774.6534459459463</v>
      </c>
      <c r="H102" s="28" t="e">
        <f>F102/D102</f>
        <v>#DIV/0!</v>
      </c>
    </row>
    <row r="103" spans="2:8" x14ac:dyDescent="0.2">
      <c r="B103" s="13" t="s">
        <v>28</v>
      </c>
      <c r="D103" s="29"/>
      <c r="E103" s="38">
        <f>[1]Detail!D104</f>
        <v>0</v>
      </c>
      <c r="F103" s="25"/>
      <c r="G103" s="27"/>
      <c r="H103" s="28"/>
    </row>
    <row r="104" spans="2:8" x14ac:dyDescent="0.2">
      <c r="B104" s="13" t="s">
        <v>29</v>
      </c>
      <c r="D104" s="29"/>
      <c r="E104" s="38">
        <f>[1]Detail!E104</f>
        <v>0</v>
      </c>
      <c r="F104" s="25"/>
      <c r="G104" s="27"/>
      <c r="H104" s="28"/>
    </row>
    <row r="105" spans="2:8" x14ac:dyDescent="0.2">
      <c r="B105" s="13" t="s">
        <v>1</v>
      </c>
      <c r="C105" s="29">
        <f>'2019'!N12</f>
        <v>9872</v>
      </c>
      <c r="D105" s="29"/>
      <c r="E105" s="43">
        <f>'2019'!N13</f>
        <v>1889246.25</v>
      </c>
      <c r="F105" s="25"/>
      <c r="G105" s="27">
        <f>E105/C105</f>
        <v>191.37421495137764</v>
      </c>
      <c r="H105" s="28" t="e">
        <f>F105/D105</f>
        <v>#DIV/0!</v>
      </c>
    </row>
    <row r="106" spans="2:8" x14ac:dyDescent="0.2">
      <c r="B106" s="13" t="s">
        <v>0</v>
      </c>
      <c r="C106" s="29">
        <f>'2019'!N14</f>
        <v>123</v>
      </c>
      <c r="D106" s="29"/>
      <c r="E106" s="43">
        <f>'2019'!N15</f>
        <v>155028.58000000002</v>
      </c>
      <c r="F106" s="25"/>
      <c r="G106" s="27">
        <f>E106/C106</f>
        <v>1260.3949593495936</v>
      </c>
      <c r="H106" s="28" t="e">
        <f>F106/D106</f>
        <v>#DIV/0!</v>
      </c>
    </row>
    <row r="107" spans="2:8" x14ac:dyDescent="0.2">
      <c r="B107" s="30" t="s">
        <v>30</v>
      </c>
      <c r="C107" s="29"/>
      <c r="D107" s="29"/>
      <c r="E107" s="38"/>
      <c r="F107" s="25"/>
      <c r="G107" s="27"/>
      <c r="H107" s="28"/>
    </row>
    <row r="108" spans="2:8" x14ac:dyDescent="0.2">
      <c r="B108" s="13" t="s">
        <v>31</v>
      </c>
      <c r="C108" s="13">
        <f>'2019'!N26</f>
        <v>271</v>
      </c>
      <c r="D108" s="29"/>
      <c r="E108" s="43">
        <f>'2019'!N27</f>
        <v>744982.2</v>
      </c>
      <c r="F108" s="25"/>
      <c r="G108" s="27"/>
      <c r="H108" s="28"/>
    </row>
    <row r="109" spans="2:8" x14ac:dyDescent="0.2">
      <c r="B109" s="13" t="s">
        <v>32</v>
      </c>
      <c r="C109" s="29">
        <f>'2019'!N16</f>
        <v>20</v>
      </c>
      <c r="D109" s="29"/>
      <c r="E109" s="43">
        <f>'2019'!N17</f>
        <v>26869.84</v>
      </c>
      <c r="F109" s="25"/>
      <c r="G109" s="27">
        <f>E109/C109</f>
        <v>1343.492</v>
      </c>
      <c r="H109" s="28" t="e">
        <f>F109/D109</f>
        <v>#DIV/0!</v>
      </c>
    </row>
    <row r="110" spans="2:8" x14ac:dyDescent="0.2">
      <c r="B110" s="13" t="s">
        <v>33</v>
      </c>
      <c r="C110" s="29">
        <f>'2019'!N18</f>
        <v>40</v>
      </c>
      <c r="D110" s="29"/>
      <c r="E110" s="43">
        <f>'2019'!N19</f>
        <v>48284.780000000006</v>
      </c>
      <c r="F110" s="25"/>
      <c r="G110" s="27"/>
      <c r="H110" s="28"/>
    </row>
    <row r="111" spans="2:8" x14ac:dyDescent="0.2">
      <c r="B111" s="13" t="s">
        <v>34</v>
      </c>
      <c r="C111" s="29">
        <f>'2019'!N20</f>
        <v>3</v>
      </c>
      <c r="D111" s="29"/>
      <c r="E111" s="43">
        <f>'2019'!N21</f>
        <v>38978.78</v>
      </c>
      <c r="F111" s="25"/>
      <c r="G111" s="27"/>
      <c r="H111" s="28">
        <v>0</v>
      </c>
    </row>
    <row r="112" spans="2:8" x14ac:dyDescent="0.2">
      <c r="B112" s="13" t="s">
        <v>35</v>
      </c>
      <c r="C112" s="29">
        <f>'2019'!N8</f>
        <v>191</v>
      </c>
      <c r="D112" s="29"/>
      <c r="E112" s="43">
        <f>'2019'!N9</f>
        <v>919689.13000000012</v>
      </c>
      <c r="F112" s="25"/>
      <c r="G112" s="27">
        <f>E112/C112</f>
        <v>4815.1263350785348</v>
      </c>
      <c r="H112" s="28">
        <f>3645054/1512</f>
        <v>2410.75</v>
      </c>
    </row>
    <row r="113" spans="2:8" x14ac:dyDescent="0.2">
      <c r="B113" s="13" t="s">
        <v>36</v>
      </c>
      <c r="C113" s="29">
        <f>'2019'!N10</f>
        <v>289</v>
      </c>
      <c r="D113" s="29"/>
      <c r="E113" s="43">
        <f>'2019'!N11</f>
        <v>187865.15</v>
      </c>
      <c r="F113" s="25"/>
      <c r="G113" s="27">
        <f>E113/C113</f>
        <v>650.05242214532871</v>
      </c>
      <c r="H113" s="28" t="e">
        <f>F113/D113</f>
        <v>#DIV/0!</v>
      </c>
    </row>
    <row r="114" spans="2:8" x14ac:dyDescent="0.2">
      <c r="B114" s="30" t="s">
        <v>37</v>
      </c>
      <c r="C114" s="13">
        <f>'2019'!N22</f>
        <v>32</v>
      </c>
      <c r="E114" s="43">
        <f>'2019'!N23</f>
        <v>56047.71</v>
      </c>
      <c r="F114" s="25"/>
      <c r="G114" s="44"/>
      <c r="H114" s="45"/>
    </row>
    <row r="116" spans="2:8" ht="11.25" customHeight="1" x14ac:dyDescent="0.2"/>
    <row r="117" spans="2:8" ht="15" x14ac:dyDescent="0.35">
      <c r="B117" s="13" t="s">
        <v>38</v>
      </c>
      <c r="E117" s="35">
        <f>SUM(E101:E116)</f>
        <v>4471793.29</v>
      </c>
      <c r="F117" s="35">
        <f>SUM(F101:F116)</f>
        <v>0</v>
      </c>
    </row>
    <row r="118" spans="2:8" ht="15" x14ac:dyDescent="0.35">
      <c r="E118" s="35"/>
      <c r="F118" s="35"/>
    </row>
    <row r="119" spans="2:8" ht="15" x14ac:dyDescent="0.35">
      <c r="E119" s="35"/>
      <c r="F119" s="35"/>
    </row>
    <row r="120" spans="2:8" ht="15" x14ac:dyDescent="0.35">
      <c r="C120" s="17" t="s">
        <v>48</v>
      </c>
      <c r="E120" s="35"/>
      <c r="F120" s="35"/>
    </row>
    <row r="121" spans="2:8" ht="15" x14ac:dyDescent="0.35">
      <c r="E121" s="35"/>
      <c r="F121" s="35"/>
    </row>
    <row r="122" spans="2:8" ht="15" x14ac:dyDescent="0.25">
      <c r="B122" s="16" t="s">
        <v>49</v>
      </c>
    </row>
    <row r="123" spans="2:8" x14ac:dyDescent="0.2">
      <c r="B123" s="18" t="s">
        <v>50</v>
      </c>
    </row>
    <row r="124" spans="2:8" x14ac:dyDescent="0.2">
      <c r="B124" s="30"/>
      <c r="C124" s="21" t="s">
        <v>24</v>
      </c>
      <c r="D124" s="22" t="s">
        <v>25</v>
      </c>
      <c r="E124" s="22" t="s">
        <v>26</v>
      </c>
      <c r="F124" s="22" t="s">
        <v>25</v>
      </c>
    </row>
    <row r="126" spans="2:8" x14ac:dyDescent="0.2">
      <c r="B126" s="13" t="s">
        <v>5</v>
      </c>
      <c r="E126" s="38">
        <f>[1]Detail!W115</f>
        <v>0</v>
      </c>
      <c r="G126" s="46"/>
      <c r="H126" s="47"/>
    </row>
    <row r="127" spans="2:8" x14ac:dyDescent="0.2">
      <c r="B127" s="13" t="s">
        <v>4</v>
      </c>
      <c r="C127" s="29">
        <f>[1]Detail!AA115</f>
        <v>0</v>
      </c>
      <c r="D127" s="29"/>
      <c r="E127" s="38">
        <f>[1]Detail!B115</f>
        <v>0</v>
      </c>
      <c r="F127" s="25"/>
      <c r="G127" s="27" t="e">
        <f>E127/C127</f>
        <v>#DIV/0!</v>
      </c>
      <c r="H127" s="28" t="e">
        <f>F127/D127</f>
        <v>#DIV/0!</v>
      </c>
    </row>
    <row r="128" spans="2:8" x14ac:dyDescent="0.2">
      <c r="B128" s="13" t="s">
        <v>28</v>
      </c>
      <c r="D128" s="29"/>
      <c r="E128" s="38">
        <f>[1]Detail!D127</f>
        <v>0</v>
      </c>
      <c r="F128" s="25"/>
      <c r="G128" s="27"/>
      <c r="H128" s="28"/>
    </row>
    <row r="129" spans="2:11" x14ac:dyDescent="0.2">
      <c r="B129" s="13" t="s">
        <v>29</v>
      </c>
      <c r="D129" s="29"/>
      <c r="E129" s="38">
        <f>[1]Detail!E115</f>
        <v>0</v>
      </c>
      <c r="F129" s="25"/>
      <c r="G129" s="27"/>
      <c r="H129" s="28"/>
    </row>
    <row r="130" spans="2:11" x14ac:dyDescent="0.2">
      <c r="B130" s="13" t="s">
        <v>1</v>
      </c>
      <c r="C130" s="29">
        <f>[1]Detail!AE115</f>
        <v>0</v>
      </c>
      <c r="D130" s="29"/>
      <c r="E130" s="38">
        <f>[1]Detail!H115</f>
        <v>0</v>
      </c>
      <c r="F130" s="25"/>
      <c r="G130" s="27" t="e">
        <f>E130/C130</f>
        <v>#DIV/0!</v>
      </c>
      <c r="H130" s="28" t="e">
        <f>F130/D130</f>
        <v>#DIV/0!</v>
      </c>
    </row>
    <row r="131" spans="2:11" x14ac:dyDescent="0.2">
      <c r="B131" s="13" t="s">
        <v>0</v>
      </c>
      <c r="C131" s="29">
        <f>[1]Detail!AG115</f>
        <v>0</v>
      </c>
      <c r="D131" s="29"/>
      <c r="E131" s="38">
        <f>[1]Detail!I115</f>
        <v>0</v>
      </c>
      <c r="F131" s="25"/>
      <c r="G131" s="27" t="e">
        <f>E131/C131</f>
        <v>#DIV/0!</v>
      </c>
      <c r="H131" s="28" t="e">
        <f>F131/D131</f>
        <v>#DIV/0!</v>
      </c>
    </row>
    <row r="132" spans="2:11" x14ac:dyDescent="0.2">
      <c r="B132" s="30" t="s">
        <v>30</v>
      </c>
      <c r="C132" s="29"/>
      <c r="D132" s="29"/>
      <c r="E132" s="38">
        <f>[1]Detail!J115</f>
        <v>0</v>
      </c>
      <c r="F132" s="25"/>
      <c r="G132" s="27"/>
      <c r="H132" s="28"/>
    </row>
    <row r="133" spans="2:11" x14ac:dyDescent="0.2">
      <c r="B133" s="13" t="s">
        <v>31</v>
      </c>
      <c r="D133" s="29"/>
      <c r="E133" s="38">
        <f>[1]Detail!K115</f>
        <v>0</v>
      </c>
      <c r="F133" s="25"/>
      <c r="G133" s="27"/>
      <c r="H133" s="28"/>
    </row>
    <row r="134" spans="2:11" x14ac:dyDescent="0.2">
      <c r="B134" s="13" t="s">
        <v>32</v>
      </c>
      <c r="C134" s="29">
        <f>[1]Detail!AK115</f>
        <v>0</v>
      </c>
      <c r="D134" s="29"/>
      <c r="E134" s="38">
        <f>[1]Detail!P115</f>
        <v>0</v>
      </c>
      <c r="F134" s="25"/>
      <c r="G134" s="27" t="e">
        <f>E134/C134</f>
        <v>#DIV/0!</v>
      </c>
      <c r="H134" s="28" t="e">
        <f>F134/D134</f>
        <v>#DIV/0!</v>
      </c>
    </row>
    <row r="135" spans="2:11" x14ac:dyDescent="0.2">
      <c r="B135" s="13" t="s">
        <v>33</v>
      </c>
      <c r="C135" s="29">
        <f>[1]Detail!AM115</f>
        <v>0</v>
      </c>
      <c r="D135" s="29"/>
      <c r="E135" s="38">
        <f>[1]Detail!Q115</f>
        <v>0</v>
      </c>
      <c r="F135" s="25"/>
      <c r="G135" s="27"/>
      <c r="H135" s="28"/>
    </row>
    <row r="136" spans="2:11" x14ac:dyDescent="0.2">
      <c r="B136" s="13" t="s">
        <v>34</v>
      </c>
      <c r="C136" s="29">
        <f>[1]Detail!AO115</f>
        <v>0</v>
      </c>
      <c r="D136" s="29"/>
      <c r="E136" s="38">
        <f>[1]Detail!R115</f>
        <v>0</v>
      </c>
      <c r="F136" s="25"/>
      <c r="G136" s="27"/>
      <c r="H136" s="28">
        <v>0</v>
      </c>
    </row>
    <row r="137" spans="2:11" x14ac:dyDescent="0.2">
      <c r="B137" s="13" t="s">
        <v>35</v>
      </c>
      <c r="C137" s="29">
        <f>[1]Detail!AQ115</f>
        <v>0</v>
      </c>
      <c r="D137" s="29"/>
      <c r="E137" s="38">
        <f>[1]Detail!S115</f>
        <v>0</v>
      </c>
      <c r="F137" s="25"/>
      <c r="G137" s="27" t="e">
        <f>E137/C137</f>
        <v>#DIV/0!</v>
      </c>
      <c r="H137" s="28">
        <f>3645054/1512</f>
        <v>2410.75</v>
      </c>
    </row>
    <row r="138" spans="2:11" x14ac:dyDescent="0.2">
      <c r="B138" s="13" t="s">
        <v>36</v>
      </c>
      <c r="C138" s="29">
        <f>[1]Detail!AS115</f>
        <v>0</v>
      </c>
      <c r="D138" s="29"/>
      <c r="E138" s="38">
        <f>[1]Detail!V115</f>
        <v>0</v>
      </c>
      <c r="F138" s="25"/>
      <c r="G138" s="27" t="e">
        <f>E138/C138</f>
        <v>#DIV/0!</v>
      </c>
      <c r="H138" s="28" t="e">
        <f>F138/D138</f>
        <v>#DIV/0!</v>
      </c>
    </row>
    <row r="139" spans="2:11" x14ac:dyDescent="0.2">
      <c r="B139" s="30" t="s">
        <v>37</v>
      </c>
      <c r="E139" s="38">
        <f>[1]Detail!Y115</f>
        <v>0</v>
      </c>
      <c r="F139" s="25"/>
      <c r="G139" s="44"/>
      <c r="H139" s="45"/>
    </row>
    <row r="142" spans="2:11" ht="15" x14ac:dyDescent="0.35">
      <c r="B142" s="13" t="s">
        <v>38</v>
      </c>
      <c r="E142" s="35">
        <f>SUM(E126:E141)</f>
        <v>0</v>
      </c>
      <c r="F142" s="35">
        <f>SUM(F126:F141)</f>
        <v>0</v>
      </c>
    </row>
    <row r="143" spans="2:11" ht="15" x14ac:dyDescent="0.35">
      <c r="E143" s="35"/>
      <c r="F143" s="35"/>
    </row>
    <row r="144" spans="2:11" ht="16.5" x14ac:dyDescent="0.35">
      <c r="B144" s="48" t="s">
        <v>29</v>
      </c>
      <c r="C144" s="49"/>
      <c r="D144" s="49"/>
      <c r="E144" s="49"/>
      <c r="F144" s="35"/>
      <c r="G144" s="50" t="s">
        <v>25</v>
      </c>
      <c r="H144" s="50" t="s">
        <v>51</v>
      </c>
      <c r="I144" s="50" t="s">
        <v>52</v>
      </c>
      <c r="K144" s="17" t="s">
        <v>53</v>
      </c>
    </row>
    <row r="145" spans="2:11" ht="14.25" x14ac:dyDescent="0.2">
      <c r="B145" s="51">
        <v>301</v>
      </c>
      <c r="C145" s="49" t="s">
        <v>54</v>
      </c>
      <c r="D145" s="52"/>
      <c r="E145" s="53"/>
      <c r="F145" s="51">
        <v>2015</v>
      </c>
      <c r="G145" s="54">
        <v>29730</v>
      </c>
      <c r="H145" s="55"/>
      <c r="K145" s="43">
        <f t="shared" ref="K145" si="2">G145-H145</f>
        <v>29730</v>
      </c>
    </row>
    <row r="146" spans="2:11" ht="14.25" x14ac:dyDescent="0.2">
      <c r="B146" s="51">
        <v>371</v>
      </c>
      <c r="C146" s="49" t="s">
        <v>55</v>
      </c>
      <c r="D146" s="52"/>
      <c r="E146" s="53"/>
      <c r="F146" s="51">
        <v>2015</v>
      </c>
      <c r="G146" s="54">
        <v>238770</v>
      </c>
      <c r="H146" s="55">
        <v>266424.65999999997</v>
      </c>
      <c r="I146" s="56" t="s">
        <v>56</v>
      </c>
      <c r="J146" s="57">
        <v>42308</v>
      </c>
      <c r="K146" s="43">
        <f>G146-H146</f>
        <v>-27654.659999999974</v>
      </c>
    </row>
    <row r="147" spans="2:11" ht="14.25" x14ac:dyDescent="0.2">
      <c r="B147" s="51">
        <v>316</v>
      </c>
      <c r="C147" s="49" t="s">
        <v>57</v>
      </c>
      <c r="D147" s="52"/>
      <c r="E147" s="53"/>
      <c r="F147" s="51">
        <v>2015</v>
      </c>
      <c r="G147" s="54">
        <v>123420</v>
      </c>
      <c r="H147" s="55">
        <v>109333.26</v>
      </c>
      <c r="I147" s="56" t="s">
        <v>56</v>
      </c>
      <c r="J147" s="57">
        <v>42643</v>
      </c>
      <c r="K147" s="43">
        <f>G147-H147</f>
        <v>14086.740000000005</v>
      </c>
    </row>
    <row r="148" spans="2:11" ht="15" x14ac:dyDescent="0.25">
      <c r="B148" s="51">
        <v>305</v>
      </c>
      <c r="C148" s="49" t="s">
        <v>58</v>
      </c>
      <c r="D148" s="52"/>
      <c r="E148" s="58"/>
      <c r="F148" s="51">
        <v>2015</v>
      </c>
      <c r="G148" s="54">
        <v>107580</v>
      </c>
      <c r="H148" s="55">
        <v>105371.65</v>
      </c>
      <c r="I148" s="56" t="s">
        <v>56</v>
      </c>
      <c r="J148" s="57">
        <v>42185</v>
      </c>
      <c r="K148" s="43">
        <f>G148-H148</f>
        <v>2208.3500000000058</v>
      </c>
    </row>
    <row r="149" spans="2:11" ht="15" x14ac:dyDescent="0.25">
      <c r="B149" s="51">
        <v>306</v>
      </c>
      <c r="C149" s="49" t="s">
        <v>59</v>
      </c>
      <c r="D149" s="52"/>
      <c r="E149" s="58"/>
      <c r="F149" s="51">
        <v>2015</v>
      </c>
      <c r="G149" s="54">
        <v>18990</v>
      </c>
      <c r="H149" s="55"/>
      <c r="I149" s="56"/>
      <c r="K149" s="43">
        <f t="shared" ref="K149:K162" si="3">G149-H149</f>
        <v>18990</v>
      </c>
    </row>
    <row r="150" spans="2:11" ht="15" x14ac:dyDescent="0.25">
      <c r="B150" s="51">
        <v>310</v>
      </c>
      <c r="C150" s="49" t="s">
        <v>60</v>
      </c>
      <c r="D150" s="52"/>
      <c r="E150" s="58"/>
      <c r="F150" s="51">
        <v>2015</v>
      </c>
      <c r="G150" s="54">
        <v>606270</v>
      </c>
      <c r="H150" s="55">
        <v>1076389.99</v>
      </c>
      <c r="I150" s="56" t="s">
        <v>56</v>
      </c>
      <c r="J150" s="57">
        <v>43100</v>
      </c>
      <c r="K150" s="43">
        <f t="shared" si="3"/>
        <v>-470119.99</v>
      </c>
    </row>
    <row r="151" spans="2:11" ht="15" x14ac:dyDescent="0.25">
      <c r="B151" s="51">
        <v>315</v>
      </c>
      <c r="C151" s="49" t="s">
        <v>61</v>
      </c>
      <c r="D151" s="52"/>
      <c r="E151" s="58"/>
      <c r="F151" s="51">
        <v>2015</v>
      </c>
      <c r="G151" s="54">
        <v>357000</v>
      </c>
      <c r="H151" s="55">
        <v>283729.65000000002</v>
      </c>
      <c r="I151" s="56" t="s">
        <v>56</v>
      </c>
      <c r="J151" s="57">
        <v>42490</v>
      </c>
      <c r="K151" s="43">
        <f t="shared" si="3"/>
        <v>73270.349999999977</v>
      </c>
    </row>
    <row r="152" spans="2:11" ht="15" x14ac:dyDescent="0.25">
      <c r="B152" s="51">
        <v>302</v>
      </c>
      <c r="C152" s="49" t="s">
        <v>62</v>
      </c>
      <c r="D152" s="52"/>
      <c r="E152" s="58"/>
      <c r="F152" s="51">
        <v>2016</v>
      </c>
      <c r="G152" s="54">
        <v>145860</v>
      </c>
      <c r="H152" s="55">
        <v>124100.67</v>
      </c>
      <c r="I152" s="56" t="s">
        <v>56</v>
      </c>
      <c r="J152" s="57">
        <v>42855</v>
      </c>
      <c r="K152" s="43">
        <f t="shared" si="3"/>
        <v>21759.33</v>
      </c>
    </row>
    <row r="153" spans="2:11" ht="15" x14ac:dyDescent="0.25">
      <c r="B153" s="51">
        <v>378</v>
      </c>
      <c r="C153" s="49" t="s">
        <v>63</v>
      </c>
      <c r="D153" s="52"/>
      <c r="E153" s="58"/>
      <c r="F153" s="51">
        <v>2016</v>
      </c>
      <c r="G153" s="54">
        <v>255780</v>
      </c>
      <c r="H153" s="55">
        <v>339151.03</v>
      </c>
      <c r="I153" s="56" t="s">
        <v>56</v>
      </c>
      <c r="J153" s="57">
        <v>43312</v>
      </c>
      <c r="K153" s="43">
        <f t="shared" si="3"/>
        <v>-83371.030000000028</v>
      </c>
    </row>
    <row r="154" spans="2:11" ht="15" x14ac:dyDescent="0.25">
      <c r="B154" s="51">
        <v>307</v>
      </c>
      <c r="C154" s="49" t="s">
        <v>64</v>
      </c>
      <c r="D154" s="52"/>
      <c r="E154" s="58"/>
      <c r="F154" s="51">
        <v>2016</v>
      </c>
      <c r="G154" s="54">
        <v>174970</v>
      </c>
      <c r="H154" s="55">
        <v>236621.55</v>
      </c>
      <c r="I154" s="56" t="s">
        <v>56</v>
      </c>
      <c r="J154" s="57">
        <v>43524</v>
      </c>
      <c r="K154" s="43">
        <f t="shared" si="3"/>
        <v>-61651.549999999988</v>
      </c>
    </row>
    <row r="155" spans="2:11" ht="15" x14ac:dyDescent="0.25">
      <c r="B155" s="51">
        <v>311</v>
      </c>
      <c r="C155" s="49" t="s">
        <v>65</v>
      </c>
      <c r="D155" s="52"/>
      <c r="E155" s="58"/>
      <c r="F155" s="51">
        <v>2016</v>
      </c>
      <c r="G155" s="54">
        <v>80490</v>
      </c>
      <c r="H155" s="55">
        <v>99537.95</v>
      </c>
      <c r="I155" s="56" t="s">
        <v>56</v>
      </c>
      <c r="J155" s="57">
        <v>42855</v>
      </c>
      <c r="K155" s="43">
        <f t="shared" si="3"/>
        <v>-19047.949999999997</v>
      </c>
    </row>
    <row r="156" spans="2:11" ht="15" x14ac:dyDescent="0.25">
      <c r="B156" s="51">
        <v>312</v>
      </c>
      <c r="C156" s="49" t="s">
        <v>66</v>
      </c>
      <c r="D156" s="52"/>
      <c r="E156" s="58"/>
      <c r="F156" s="51">
        <v>2016</v>
      </c>
      <c r="G156" s="54">
        <v>107060</v>
      </c>
      <c r="H156" s="55">
        <v>98045.97</v>
      </c>
      <c r="I156" s="56" t="s">
        <v>56</v>
      </c>
      <c r="J156" s="57">
        <v>42855</v>
      </c>
      <c r="K156" s="43">
        <f t="shared" si="3"/>
        <v>9014.0299999999988</v>
      </c>
    </row>
    <row r="157" spans="2:11" ht="15" x14ac:dyDescent="0.25">
      <c r="B157" s="51">
        <v>303</v>
      </c>
      <c r="C157" s="49" t="s">
        <v>67</v>
      </c>
      <c r="D157" s="52"/>
      <c r="E157" s="58"/>
      <c r="F157" s="51">
        <v>2017</v>
      </c>
      <c r="G157" s="54">
        <v>11920</v>
      </c>
      <c r="H157" s="55">
        <v>36649.06</v>
      </c>
      <c r="I157" s="13" t="s">
        <v>56</v>
      </c>
      <c r="J157" s="57">
        <v>42369</v>
      </c>
      <c r="K157" s="43">
        <f t="shared" si="3"/>
        <v>-24729.059999999998</v>
      </c>
    </row>
    <row r="158" spans="2:11" ht="15" x14ac:dyDescent="0.25">
      <c r="B158" s="51">
        <v>375</v>
      </c>
      <c r="C158" s="49" t="s">
        <v>68</v>
      </c>
      <c r="D158" s="52"/>
      <c r="E158" s="58"/>
      <c r="F158" s="51">
        <v>2017</v>
      </c>
      <c r="G158" s="54">
        <v>166700</v>
      </c>
      <c r="H158" s="55">
        <v>116661.75999999999</v>
      </c>
      <c r="I158" s="13" t="s">
        <v>56</v>
      </c>
      <c r="J158" s="57">
        <v>43524</v>
      </c>
      <c r="K158" s="43">
        <f t="shared" si="3"/>
        <v>50038.240000000005</v>
      </c>
    </row>
    <row r="159" spans="2:11" ht="15" x14ac:dyDescent="0.25">
      <c r="B159" s="59">
        <v>385</v>
      </c>
      <c r="C159" s="52" t="s">
        <v>69</v>
      </c>
      <c r="D159" s="52"/>
      <c r="E159" s="60"/>
      <c r="F159" s="59">
        <v>2017</v>
      </c>
      <c r="G159" s="54">
        <v>120980</v>
      </c>
      <c r="H159" s="55">
        <v>90854.41</v>
      </c>
      <c r="I159" s="13" t="s">
        <v>56</v>
      </c>
      <c r="J159" s="57">
        <v>43524</v>
      </c>
      <c r="K159" s="43">
        <f t="shared" si="3"/>
        <v>30125.589999999997</v>
      </c>
    </row>
    <row r="160" spans="2:11" ht="15" x14ac:dyDescent="0.25">
      <c r="B160" s="59">
        <v>309</v>
      </c>
      <c r="C160" s="52" t="s">
        <v>70</v>
      </c>
      <c r="D160" s="52"/>
      <c r="E160" s="60"/>
      <c r="F160" s="59">
        <v>2018</v>
      </c>
      <c r="G160" s="54">
        <v>232790</v>
      </c>
      <c r="H160" s="55">
        <v>215129.7</v>
      </c>
      <c r="I160" s="13" t="s">
        <v>56</v>
      </c>
      <c r="J160" s="57">
        <v>43312</v>
      </c>
      <c r="K160" s="43">
        <f t="shared" si="3"/>
        <v>17660.299999999988</v>
      </c>
    </row>
    <row r="161" spans="2:11" ht="15" x14ac:dyDescent="0.25">
      <c r="B161" s="59">
        <v>313</v>
      </c>
      <c r="C161" s="52" t="s">
        <v>71</v>
      </c>
      <c r="D161" s="52"/>
      <c r="E161" s="60"/>
      <c r="F161" s="59">
        <v>2018</v>
      </c>
      <c r="G161" s="54">
        <v>6760</v>
      </c>
      <c r="H161" s="55">
        <v>31103.7</v>
      </c>
      <c r="I161" s="13" t="s">
        <v>56</v>
      </c>
      <c r="J161" s="57">
        <v>43131</v>
      </c>
      <c r="K161" s="85">
        <f t="shared" si="3"/>
        <v>-24343.7</v>
      </c>
    </row>
    <row r="162" spans="2:11" ht="15" x14ac:dyDescent="0.25">
      <c r="B162" s="59">
        <v>314</v>
      </c>
      <c r="C162" s="52" t="s">
        <v>72</v>
      </c>
      <c r="D162" s="52"/>
      <c r="E162" s="60"/>
      <c r="F162" s="59">
        <v>2018</v>
      </c>
      <c r="G162" s="54">
        <v>68310</v>
      </c>
      <c r="H162" s="55">
        <v>72347.25</v>
      </c>
      <c r="I162" s="13" t="s">
        <v>56</v>
      </c>
      <c r="J162" s="57">
        <v>43465</v>
      </c>
      <c r="K162" s="85">
        <f t="shared" si="3"/>
        <v>-4037.25</v>
      </c>
    </row>
    <row r="163" spans="2:11" ht="15" x14ac:dyDescent="0.35">
      <c r="E163" s="35"/>
      <c r="F163" s="35"/>
      <c r="G163" s="61">
        <f>SUM(G145:G162)</f>
        <v>2853380</v>
      </c>
      <c r="H163" s="61">
        <f>SUM(H145:H162)</f>
        <v>3301452.2600000007</v>
      </c>
      <c r="K163" s="98">
        <f>SUM(K145:K162)</f>
        <v>-448072.26</v>
      </c>
    </row>
    <row r="164" spans="2:11" ht="16.5" x14ac:dyDescent="0.35">
      <c r="C164" s="52" t="s">
        <v>83</v>
      </c>
      <c r="E164" s="35"/>
      <c r="F164" s="35"/>
      <c r="H164" s="55">
        <v>112013.04</v>
      </c>
    </row>
    <row r="165" spans="2:11" ht="15" x14ac:dyDescent="0.35">
      <c r="E165" s="35"/>
      <c r="F165" s="35"/>
    </row>
    <row r="166" spans="2:11" ht="15" x14ac:dyDescent="0.35">
      <c r="E166" s="35"/>
      <c r="F166" s="35"/>
    </row>
    <row r="167" spans="2:11" ht="15" x14ac:dyDescent="0.35">
      <c r="E167" s="35"/>
      <c r="F167" s="35"/>
    </row>
    <row r="168" spans="2:11" ht="15" x14ac:dyDescent="0.35">
      <c r="E168" s="35"/>
      <c r="F168" s="35"/>
    </row>
    <row r="169" spans="2:11" ht="15" x14ac:dyDescent="0.25">
      <c r="B169" s="16" t="s">
        <v>86</v>
      </c>
    </row>
    <row r="170" spans="2:11" x14ac:dyDescent="0.2">
      <c r="B170" s="18" t="s">
        <v>87</v>
      </c>
      <c r="G170" s="19"/>
      <c r="H170" s="20" t="s">
        <v>23</v>
      </c>
    </row>
    <row r="171" spans="2:11" ht="15" x14ac:dyDescent="0.35">
      <c r="B171" s="30"/>
      <c r="C171" s="21" t="s">
        <v>24</v>
      </c>
      <c r="D171" s="22" t="s">
        <v>25</v>
      </c>
      <c r="E171" s="22" t="s">
        <v>26</v>
      </c>
      <c r="F171" s="22" t="s">
        <v>25</v>
      </c>
      <c r="G171" s="23" t="s">
        <v>27</v>
      </c>
      <c r="H171" s="24" t="s">
        <v>27</v>
      </c>
    </row>
    <row r="172" spans="2:11" x14ac:dyDescent="0.2">
      <c r="G172" s="36"/>
      <c r="H172" s="37"/>
    </row>
    <row r="173" spans="2:11" x14ac:dyDescent="0.2">
      <c r="B173" s="13" t="s">
        <v>5</v>
      </c>
      <c r="C173" s="13">
        <f t="shared" ref="C173:C185" si="4">C7+C30+C53+C76+C101</f>
        <v>1220</v>
      </c>
      <c r="D173" s="13">
        <f t="shared" ref="D173:F185" si="5">D7+D30+D53+D76</f>
        <v>0</v>
      </c>
      <c r="E173" s="100">
        <f>E7+E30+E53+E76+E101</f>
        <v>-22235.000000000004</v>
      </c>
      <c r="F173" s="85">
        <f t="shared" si="5"/>
        <v>0</v>
      </c>
      <c r="G173" s="36"/>
      <c r="H173" s="37"/>
    </row>
    <row r="174" spans="2:11" x14ac:dyDescent="0.2">
      <c r="B174" s="13" t="s">
        <v>4</v>
      </c>
      <c r="C174" s="29">
        <f t="shared" si="4"/>
        <v>1121</v>
      </c>
      <c r="D174" s="13">
        <f t="shared" si="5"/>
        <v>888</v>
      </c>
      <c r="E174" s="100">
        <f t="shared" ref="E174:E186" si="6">E8+E31+E54+E77+E102</f>
        <v>3220052.2399999998</v>
      </c>
      <c r="F174" s="85">
        <f t="shared" si="5"/>
        <v>3261906</v>
      </c>
      <c r="G174" s="27">
        <f>E174/C174</f>
        <v>2872.4819268510255</v>
      </c>
      <c r="H174" s="28">
        <f>F174/D174</f>
        <v>3673.3175675675675</v>
      </c>
    </row>
    <row r="175" spans="2:11" x14ac:dyDescent="0.2">
      <c r="B175" s="13" t="s">
        <v>28</v>
      </c>
      <c r="C175" s="13">
        <f t="shared" si="4"/>
        <v>0</v>
      </c>
      <c r="D175" s="13">
        <f t="shared" si="5"/>
        <v>0</v>
      </c>
      <c r="E175" s="100">
        <f t="shared" si="6"/>
        <v>0</v>
      </c>
      <c r="F175" s="85">
        <f t="shared" si="5"/>
        <v>0</v>
      </c>
      <c r="G175" s="27"/>
      <c r="H175" s="28"/>
    </row>
    <row r="176" spans="2:11" x14ac:dyDescent="0.2">
      <c r="B176" s="13" t="s">
        <v>29</v>
      </c>
      <c r="C176" s="13">
        <f t="shared" si="4"/>
        <v>0</v>
      </c>
      <c r="D176" s="13">
        <f t="shared" si="5"/>
        <v>0</v>
      </c>
      <c r="E176" s="100">
        <f t="shared" si="6"/>
        <v>3301452.26</v>
      </c>
      <c r="F176" s="85">
        <f t="shared" si="5"/>
        <v>2853380</v>
      </c>
      <c r="G176" s="27"/>
      <c r="H176" s="28"/>
    </row>
    <row r="177" spans="2:8" x14ac:dyDescent="0.2">
      <c r="B177" s="13" t="s">
        <v>1</v>
      </c>
      <c r="C177" s="29">
        <f t="shared" si="4"/>
        <v>16140</v>
      </c>
      <c r="D177" s="13">
        <f t="shared" si="5"/>
        <v>13296</v>
      </c>
      <c r="E177" s="100">
        <f t="shared" si="6"/>
        <v>3197969.49</v>
      </c>
      <c r="F177" s="85">
        <f t="shared" si="5"/>
        <v>2130684</v>
      </c>
      <c r="G177" s="27">
        <f>E177/C177</f>
        <v>198.13937360594798</v>
      </c>
      <c r="H177" s="28">
        <f>F177/D177</f>
        <v>160.25</v>
      </c>
    </row>
    <row r="178" spans="2:8" x14ac:dyDescent="0.2">
      <c r="B178" s="13" t="s">
        <v>0</v>
      </c>
      <c r="C178" s="29">
        <f t="shared" si="4"/>
        <v>1145</v>
      </c>
      <c r="D178" s="13">
        <f t="shared" si="5"/>
        <v>1188</v>
      </c>
      <c r="E178" s="100">
        <f t="shared" si="6"/>
        <v>1158091.72</v>
      </c>
      <c r="F178" s="85">
        <f t="shared" si="5"/>
        <v>2294076</v>
      </c>
      <c r="G178" s="27">
        <f>E178/C178</f>
        <v>1011.4338165938865</v>
      </c>
      <c r="H178" s="28">
        <f>F178/D178</f>
        <v>1931.0404040404039</v>
      </c>
    </row>
    <row r="179" spans="2:8" x14ac:dyDescent="0.2">
      <c r="B179" s="13" t="s">
        <v>30</v>
      </c>
      <c r="C179" s="29">
        <f t="shared" si="4"/>
        <v>0</v>
      </c>
      <c r="D179" s="13">
        <f t="shared" si="5"/>
        <v>0</v>
      </c>
      <c r="E179" s="100">
        <f t="shared" si="6"/>
        <v>0</v>
      </c>
      <c r="F179" s="85">
        <f t="shared" si="5"/>
        <v>0</v>
      </c>
      <c r="G179" s="27"/>
      <c r="H179" s="28"/>
    </row>
    <row r="180" spans="2:8" x14ac:dyDescent="0.2">
      <c r="B180" s="30" t="s">
        <v>31</v>
      </c>
      <c r="C180" s="13">
        <f t="shared" si="4"/>
        <v>376</v>
      </c>
      <c r="D180" s="13">
        <f t="shared" si="5"/>
        <v>0</v>
      </c>
      <c r="E180" s="100">
        <f t="shared" si="6"/>
        <v>1029376.8999999999</v>
      </c>
      <c r="F180" s="85">
        <f t="shared" si="5"/>
        <v>0</v>
      </c>
      <c r="G180" s="27"/>
      <c r="H180" s="28"/>
    </row>
    <row r="181" spans="2:8" x14ac:dyDescent="0.2">
      <c r="B181" s="13" t="s">
        <v>32</v>
      </c>
      <c r="C181" s="29">
        <f t="shared" si="4"/>
        <v>125</v>
      </c>
      <c r="D181" s="13">
        <f t="shared" si="5"/>
        <v>220</v>
      </c>
      <c r="E181" s="100">
        <f t="shared" si="6"/>
        <v>266308.71000000002</v>
      </c>
      <c r="F181" s="85">
        <f t="shared" si="5"/>
        <v>444272</v>
      </c>
      <c r="G181" s="27">
        <f>E181/C181</f>
        <v>2130.4696800000002</v>
      </c>
      <c r="H181" s="28">
        <f>F181/D181</f>
        <v>2019.4181818181819</v>
      </c>
    </row>
    <row r="182" spans="2:8" x14ac:dyDescent="0.2">
      <c r="B182" s="13" t="s">
        <v>33</v>
      </c>
      <c r="C182" s="29">
        <f t="shared" si="4"/>
        <v>264</v>
      </c>
      <c r="D182" s="13">
        <f t="shared" si="5"/>
        <v>0</v>
      </c>
      <c r="E182" s="100">
        <f t="shared" si="6"/>
        <v>477751.61</v>
      </c>
      <c r="F182" s="85">
        <f t="shared" si="5"/>
        <v>1691463</v>
      </c>
      <c r="G182" s="27"/>
      <c r="H182" s="28"/>
    </row>
    <row r="183" spans="2:8" x14ac:dyDescent="0.2">
      <c r="B183" s="13" t="s">
        <v>34</v>
      </c>
      <c r="C183" s="29">
        <f t="shared" si="4"/>
        <v>4</v>
      </c>
      <c r="D183" s="13">
        <f t="shared" si="5"/>
        <v>0</v>
      </c>
      <c r="E183" s="100">
        <f t="shared" si="6"/>
        <v>67674.64</v>
      </c>
      <c r="F183" s="85">
        <f t="shared" si="5"/>
        <v>593920</v>
      </c>
      <c r="G183" s="27">
        <f>E183/C183</f>
        <v>16918.66</v>
      </c>
      <c r="H183" s="28">
        <v>0</v>
      </c>
    </row>
    <row r="184" spans="2:8" ht="12.75" customHeight="1" x14ac:dyDescent="0.2">
      <c r="B184" s="13" t="s">
        <v>35</v>
      </c>
      <c r="C184" s="29">
        <f t="shared" si="4"/>
        <v>1556</v>
      </c>
      <c r="D184" s="13">
        <f t="shared" si="5"/>
        <v>1688</v>
      </c>
      <c r="E184" s="100">
        <f t="shared" si="6"/>
        <v>5985874.8399999989</v>
      </c>
      <c r="F184" s="85">
        <f t="shared" si="5"/>
        <v>6074690</v>
      </c>
      <c r="G184" s="27">
        <f>E184/C184</f>
        <v>3846.9632647814901</v>
      </c>
      <c r="H184" s="28">
        <f>H87</f>
        <v>2410.75</v>
      </c>
    </row>
    <row r="185" spans="2:8" x14ac:dyDescent="0.2">
      <c r="B185" s="13" t="s">
        <v>36</v>
      </c>
      <c r="C185" s="29">
        <f t="shared" si="4"/>
        <v>1730</v>
      </c>
      <c r="D185" s="13">
        <f t="shared" si="5"/>
        <v>888</v>
      </c>
      <c r="E185" s="100">
        <f t="shared" si="6"/>
        <v>1241548.69</v>
      </c>
      <c r="F185" s="85">
        <f t="shared" si="5"/>
        <v>563880</v>
      </c>
      <c r="G185" s="27">
        <f>E185/C185</f>
        <v>717.65820231213866</v>
      </c>
      <c r="H185" s="28">
        <f>F185/D185</f>
        <v>635</v>
      </c>
    </row>
    <row r="186" spans="2:8" ht="13.5" thickBot="1" x14ac:dyDescent="0.25">
      <c r="B186" s="30" t="s">
        <v>37</v>
      </c>
      <c r="C186" s="29"/>
      <c r="D186" s="13">
        <f>D20+D43+D66+D89</f>
        <v>0</v>
      </c>
      <c r="E186" s="100">
        <f t="shared" si="6"/>
        <v>463261.57599999994</v>
      </c>
      <c r="F186" s="85">
        <f>F20+F43+F66+F89</f>
        <v>0</v>
      </c>
      <c r="G186" s="40"/>
      <c r="H186" s="41"/>
    </row>
    <row r="189" spans="2:8" x14ac:dyDescent="0.2">
      <c r="B189" s="17" t="s">
        <v>73</v>
      </c>
      <c r="E189" s="62">
        <f>SUM(E173:E186)-E176</f>
        <v>17085675.416000001</v>
      </c>
      <c r="F189" s="62">
        <f>SUM(F173:F186)-F176</f>
        <v>17054891</v>
      </c>
      <c r="H189" s="30"/>
    </row>
    <row r="190" spans="2:8" x14ac:dyDescent="0.2">
      <c r="B190" s="17" t="s">
        <v>74</v>
      </c>
      <c r="E190" s="91">
        <f>E176</f>
        <v>3301452.26</v>
      </c>
      <c r="F190" s="63">
        <f>F176</f>
        <v>2853380</v>
      </c>
    </row>
    <row r="191" spans="2:8" x14ac:dyDescent="0.2">
      <c r="E191" s="62"/>
    </row>
    <row r="192" spans="2:8" ht="12.75" customHeight="1" x14ac:dyDescent="0.2">
      <c r="B192" s="64"/>
      <c r="C192" s="64"/>
      <c r="D192" s="64"/>
      <c r="E192" s="65"/>
      <c r="F192" s="63">
        <v>0</v>
      </c>
    </row>
    <row r="193" spans="2:6" ht="15" x14ac:dyDescent="0.35">
      <c r="B193" s="17" t="s">
        <v>75</v>
      </c>
      <c r="E193" s="66">
        <f>SUM(E189:E192)</f>
        <v>20387127.675999999</v>
      </c>
      <c r="F193" s="66">
        <f>SUM(F189:F192)</f>
        <v>19908271</v>
      </c>
    </row>
    <row r="194" spans="2:6" x14ac:dyDescent="0.2">
      <c r="B194" s="17"/>
      <c r="F194" s="67"/>
    </row>
    <row r="195" spans="2:6" x14ac:dyDescent="0.2">
      <c r="B195" s="13" t="s">
        <v>84</v>
      </c>
      <c r="F195" s="67"/>
    </row>
    <row r="197" spans="2:6" ht="12.75" customHeight="1" x14ac:dyDescent="0.2">
      <c r="B197" s="17" t="s">
        <v>76</v>
      </c>
      <c r="E197" s="68">
        <v>9000000</v>
      </c>
      <c r="F197" s="68">
        <v>14687168.779999999</v>
      </c>
    </row>
    <row r="198" spans="2:6" ht="0.6" customHeight="1" x14ac:dyDescent="0.2">
      <c r="B198" s="17"/>
      <c r="E198" s="68"/>
    </row>
    <row r="199" spans="2:6" ht="15.75" customHeight="1" x14ac:dyDescent="0.2">
      <c r="B199" s="17" t="s">
        <v>77</v>
      </c>
      <c r="E199" s="69">
        <f>F197-E197</f>
        <v>5687168.7799999993</v>
      </c>
    </row>
    <row r="201" spans="2:6" x14ac:dyDescent="0.2">
      <c r="B201" s="17" t="s">
        <v>78</v>
      </c>
      <c r="E201" s="70">
        <f>E204-F197</f>
        <v>4637831.2200000007</v>
      </c>
    </row>
    <row r="204" spans="2:6" x14ac:dyDescent="0.2">
      <c r="B204" s="17" t="s">
        <v>79</v>
      </c>
      <c r="E204" s="68">
        <v>19325000</v>
      </c>
    </row>
    <row r="205" spans="2:6" x14ac:dyDescent="0.2">
      <c r="B205" s="17"/>
      <c r="E205" s="68"/>
    </row>
    <row r="206" spans="2:6" x14ac:dyDescent="0.2">
      <c r="B206" s="17" t="s">
        <v>80</v>
      </c>
      <c r="C206" s="17"/>
      <c r="D206" s="17"/>
      <c r="E206" s="71">
        <f>E204-E197</f>
        <v>10325000</v>
      </c>
    </row>
  </sheetData>
  <pageMargins left="0.75" right="0.75" top="1" bottom="1" header="0.5" footer="0.5"/>
  <pageSetup scale="44" orientation="portrait" r:id="rId1"/>
  <headerFooter alignWithMargins="0"/>
  <rowBreaks count="2" manualBreakCount="2">
    <brk id="94" max="16383" man="1"/>
    <brk id="1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F29" sqref="F29"/>
    </sheetView>
  </sheetViews>
  <sheetFormatPr defaultRowHeight="15" x14ac:dyDescent="0.25"/>
  <cols>
    <col min="1" max="1" width="9.140625" style="94"/>
    <col min="2" max="2" width="32.28515625" style="94" bestFit="1" customWidth="1"/>
    <col min="3" max="4" width="9.140625" style="94"/>
    <col min="5" max="5" width="11.28515625" style="94" bestFit="1" customWidth="1"/>
    <col min="6" max="6" width="14" style="94" bestFit="1" customWidth="1"/>
    <col min="7" max="7" width="10.42578125" style="94" bestFit="1" customWidth="1"/>
    <col min="8" max="8" width="10.140625" style="94" bestFit="1" customWidth="1"/>
    <col min="9" max="9" width="16.28515625" style="94" bestFit="1" customWidth="1"/>
    <col min="10" max="10" width="9.140625" style="94"/>
    <col min="11" max="11" width="13.28515625" style="94" bestFit="1" customWidth="1"/>
    <col min="12" max="16384" width="9.140625" style="94"/>
  </cols>
  <sheetData>
    <row r="1" spans="1:9" ht="16.5" x14ac:dyDescent="0.35">
      <c r="A1" s="97" t="s">
        <v>29</v>
      </c>
      <c r="B1" s="96"/>
      <c r="C1" s="96"/>
      <c r="D1" s="35"/>
      <c r="E1" s="72" t="s">
        <v>25</v>
      </c>
      <c r="F1" s="72" t="s">
        <v>51</v>
      </c>
      <c r="G1" s="72" t="s">
        <v>52</v>
      </c>
      <c r="H1" s="73"/>
      <c r="I1" s="74" t="s">
        <v>53</v>
      </c>
    </row>
    <row r="2" spans="1:9" x14ac:dyDescent="0.25">
      <c r="A2" s="95">
        <v>301</v>
      </c>
      <c r="B2" s="96" t="s">
        <v>54</v>
      </c>
      <c r="C2" s="52"/>
      <c r="D2" s="95">
        <v>2015</v>
      </c>
      <c r="E2" s="75">
        <v>29730</v>
      </c>
      <c r="F2" s="76"/>
      <c r="G2" s="77"/>
      <c r="H2" s="77"/>
      <c r="I2" s="78">
        <f t="shared" ref="I2" si="0">E2-F2</f>
        <v>29730</v>
      </c>
    </row>
    <row r="3" spans="1:9" x14ac:dyDescent="0.25">
      <c r="A3" s="95">
        <v>371</v>
      </c>
      <c r="B3" s="96" t="s">
        <v>55</v>
      </c>
      <c r="C3" s="52"/>
      <c r="D3" s="95">
        <v>2015</v>
      </c>
      <c r="E3" s="75">
        <v>238770</v>
      </c>
      <c r="F3" s="76">
        <v>266424.65999999997</v>
      </c>
      <c r="G3" s="79" t="s">
        <v>56</v>
      </c>
      <c r="H3" s="80">
        <v>42308</v>
      </c>
      <c r="I3" s="78">
        <f>E3-F3</f>
        <v>-27654.659999999974</v>
      </c>
    </row>
    <row r="4" spans="1:9" x14ac:dyDescent="0.25">
      <c r="A4" s="95">
        <v>316</v>
      </c>
      <c r="B4" s="96" t="s">
        <v>57</v>
      </c>
      <c r="C4" s="52"/>
      <c r="D4" s="95">
        <v>2015</v>
      </c>
      <c r="E4" s="75">
        <v>123420</v>
      </c>
      <c r="F4" s="76">
        <v>109333.26</v>
      </c>
      <c r="G4" s="79" t="s">
        <v>56</v>
      </c>
      <c r="H4" s="80">
        <v>42643</v>
      </c>
      <c r="I4" s="78">
        <f>E4-F4</f>
        <v>14086.740000000005</v>
      </c>
    </row>
    <row r="5" spans="1:9" x14ac:dyDescent="0.25">
      <c r="A5" s="95">
        <v>305</v>
      </c>
      <c r="B5" s="96" t="s">
        <v>58</v>
      </c>
      <c r="C5" s="52"/>
      <c r="D5" s="95">
        <v>2015</v>
      </c>
      <c r="E5" s="75">
        <v>107580</v>
      </c>
      <c r="F5" s="76">
        <v>105371.65</v>
      </c>
      <c r="G5" s="79" t="s">
        <v>56</v>
      </c>
      <c r="H5" s="80">
        <v>42185</v>
      </c>
      <c r="I5" s="78">
        <f>E5-F5</f>
        <v>2208.3500000000058</v>
      </c>
    </row>
    <row r="6" spans="1:9" x14ac:dyDescent="0.25">
      <c r="A6" s="95">
        <v>306</v>
      </c>
      <c r="B6" s="96" t="s">
        <v>59</v>
      </c>
      <c r="C6" s="52"/>
      <c r="D6" s="95">
        <v>2015</v>
      </c>
      <c r="E6" s="75">
        <v>18990</v>
      </c>
      <c r="F6" s="76"/>
      <c r="G6" s="79"/>
      <c r="H6" s="77"/>
      <c r="I6" s="78">
        <f t="shared" ref="I6:I19" si="1">E6-F6</f>
        <v>18990</v>
      </c>
    </row>
    <row r="7" spans="1:9" x14ac:dyDescent="0.25">
      <c r="A7" s="95">
        <v>310</v>
      </c>
      <c r="B7" s="96" t="s">
        <v>60</v>
      </c>
      <c r="C7" s="52"/>
      <c r="D7" s="95">
        <v>2015</v>
      </c>
      <c r="E7" s="75">
        <v>606270</v>
      </c>
      <c r="F7" s="76">
        <v>1076389.99</v>
      </c>
      <c r="G7" s="79" t="s">
        <v>56</v>
      </c>
      <c r="H7" s="80">
        <v>43100</v>
      </c>
      <c r="I7" s="78">
        <f t="shared" si="1"/>
        <v>-470119.99</v>
      </c>
    </row>
    <row r="8" spans="1:9" x14ac:dyDescent="0.25">
      <c r="A8" s="95">
        <v>315</v>
      </c>
      <c r="B8" s="96" t="s">
        <v>61</v>
      </c>
      <c r="C8" s="52"/>
      <c r="D8" s="95">
        <v>2015</v>
      </c>
      <c r="E8" s="75">
        <v>357000</v>
      </c>
      <c r="F8" s="76">
        <v>283729.65000000002</v>
      </c>
      <c r="G8" s="79" t="s">
        <v>56</v>
      </c>
      <c r="H8" s="80">
        <v>42490</v>
      </c>
      <c r="I8" s="78">
        <f t="shared" si="1"/>
        <v>73270.349999999977</v>
      </c>
    </row>
    <row r="9" spans="1:9" x14ac:dyDescent="0.25">
      <c r="A9" s="95">
        <v>302</v>
      </c>
      <c r="B9" s="96" t="s">
        <v>62</v>
      </c>
      <c r="C9" s="52"/>
      <c r="D9" s="95">
        <v>2016</v>
      </c>
      <c r="E9" s="75">
        <v>145860</v>
      </c>
      <c r="F9" s="76">
        <v>124100.67</v>
      </c>
      <c r="G9" s="79" t="s">
        <v>56</v>
      </c>
      <c r="H9" s="80">
        <v>42855</v>
      </c>
      <c r="I9" s="78">
        <f t="shared" si="1"/>
        <v>21759.33</v>
      </c>
    </row>
    <row r="10" spans="1:9" x14ac:dyDescent="0.25">
      <c r="A10" s="95">
        <v>378</v>
      </c>
      <c r="B10" s="96" t="s">
        <v>63</v>
      </c>
      <c r="C10" s="52"/>
      <c r="D10" s="95">
        <v>2016</v>
      </c>
      <c r="E10" s="75">
        <v>255780</v>
      </c>
      <c r="F10" s="76">
        <v>339151.03</v>
      </c>
      <c r="G10" s="79" t="s">
        <v>56</v>
      </c>
      <c r="H10" s="80">
        <v>43312</v>
      </c>
      <c r="I10" s="78">
        <f t="shared" si="1"/>
        <v>-83371.030000000028</v>
      </c>
    </row>
    <row r="11" spans="1:9" x14ac:dyDescent="0.25">
      <c r="A11" s="95">
        <v>307</v>
      </c>
      <c r="B11" s="96" t="s">
        <v>64</v>
      </c>
      <c r="C11" s="52"/>
      <c r="D11" s="95">
        <v>2016</v>
      </c>
      <c r="E11" s="75">
        <v>174970</v>
      </c>
      <c r="F11" s="76">
        <v>236621.55</v>
      </c>
      <c r="G11" s="79" t="s">
        <v>56</v>
      </c>
      <c r="H11" s="80">
        <v>43524</v>
      </c>
      <c r="I11" s="78">
        <f t="shared" si="1"/>
        <v>-61651.549999999988</v>
      </c>
    </row>
    <row r="12" spans="1:9" x14ac:dyDescent="0.25">
      <c r="A12" s="95">
        <v>311</v>
      </c>
      <c r="B12" s="96" t="s">
        <v>65</v>
      </c>
      <c r="C12" s="52"/>
      <c r="D12" s="95">
        <v>2016</v>
      </c>
      <c r="E12" s="75">
        <v>80490</v>
      </c>
      <c r="F12" s="76">
        <v>99537.95</v>
      </c>
      <c r="G12" s="79" t="s">
        <v>56</v>
      </c>
      <c r="H12" s="80">
        <v>42855</v>
      </c>
      <c r="I12" s="78">
        <f t="shared" si="1"/>
        <v>-19047.949999999997</v>
      </c>
    </row>
    <row r="13" spans="1:9" x14ac:dyDescent="0.25">
      <c r="A13" s="95">
        <v>312</v>
      </c>
      <c r="B13" s="96" t="s">
        <v>66</v>
      </c>
      <c r="C13" s="52"/>
      <c r="D13" s="95">
        <v>2016</v>
      </c>
      <c r="E13" s="75">
        <v>107060</v>
      </c>
      <c r="F13" s="76">
        <v>98045.97</v>
      </c>
      <c r="G13" s="79" t="s">
        <v>56</v>
      </c>
      <c r="H13" s="80">
        <v>42855</v>
      </c>
      <c r="I13" s="78">
        <f t="shared" si="1"/>
        <v>9014.0299999999988</v>
      </c>
    </row>
    <row r="14" spans="1:9" x14ac:dyDescent="0.25">
      <c r="A14" s="95">
        <v>303</v>
      </c>
      <c r="B14" s="96" t="s">
        <v>67</v>
      </c>
      <c r="C14" s="52"/>
      <c r="D14" s="95">
        <v>2017</v>
      </c>
      <c r="E14" s="75">
        <v>11920</v>
      </c>
      <c r="F14" s="76">
        <v>36649.06</v>
      </c>
      <c r="G14" s="77" t="s">
        <v>56</v>
      </c>
      <c r="H14" s="80">
        <v>42369</v>
      </c>
      <c r="I14" s="78">
        <f t="shared" si="1"/>
        <v>-24729.059999999998</v>
      </c>
    </row>
    <row r="15" spans="1:9" x14ac:dyDescent="0.25">
      <c r="A15" s="95">
        <v>375</v>
      </c>
      <c r="B15" s="96" t="s">
        <v>68</v>
      </c>
      <c r="C15" s="52"/>
      <c r="D15" s="95">
        <v>2017</v>
      </c>
      <c r="E15" s="75">
        <v>166700</v>
      </c>
      <c r="F15" s="76">
        <v>116661.75999999999</v>
      </c>
      <c r="G15" s="77" t="s">
        <v>56</v>
      </c>
      <c r="H15" s="80">
        <v>43524</v>
      </c>
      <c r="I15" s="78">
        <f t="shared" si="1"/>
        <v>50038.240000000005</v>
      </c>
    </row>
    <row r="16" spans="1:9" x14ac:dyDescent="0.25">
      <c r="A16" s="59">
        <v>385</v>
      </c>
      <c r="B16" s="52" t="s">
        <v>69</v>
      </c>
      <c r="C16" s="52"/>
      <c r="D16" s="59">
        <v>2017</v>
      </c>
      <c r="E16" s="75">
        <v>120980</v>
      </c>
      <c r="F16" s="76">
        <v>90854.41</v>
      </c>
      <c r="G16" s="77" t="s">
        <v>56</v>
      </c>
      <c r="H16" s="80">
        <v>43524</v>
      </c>
      <c r="I16" s="78">
        <f t="shared" si="1"/>
        <v>30125.589999999997</v>
      </c>
    </row>
    <row r="17" spans="1:9" x14ac:dyDescent="0.25">
      <c r="A17" s="59">
        <v>309</v>
      </c>
      <c r="B17" s="52" t="s">
        <v>70</v>
      </c>
      <c r="C17" s="52"/>
      <c r="D17" s="59">
        <v>2018</v>
      </c>
      <c r="E17" s="75">
        <v>232790</v>
      </c>
      <c r="F17" s="76">
        <v>215129.7</v>
      </c>
      <c r="G17" s="77" t="s">
        <v>56</v>
      </c>
      <c r="H17" s="80">
        <v>43312</v>
      </c>
      <c r="I17" s="78">
        <f t="shared" si="1"/>
        <v>17660.299999999988</v>
      </c>
    </row>
    <row r="18" spans="1:9" x14ac:dyDescent="0.25">
      <c r="A18" s="59">
        <v>313</v>
      </c>
      <c r="B18" s="52" t="s">
        <v>71</v>
      </c>
      <c r="C18" s="52"/>
      <c r="D18" s="59">
        <v>2018</v>
      </c>
      <c r="E18" s="75">
        <v>6760</v>
      </c>
      <c r="F18" s="76">
        <v>31103.7</v>
      </c>
      <c r="G18" s="77" t="s">
        <v>56</v>
      </c>
      <c r="H18" s="80">
        <v>43131</v>
      </c>
      <c r="I18" s="78">
        <f t="shared" si="1"/>
        <v>-24343.7</v>
      </c>
    </row>
    <row r="19" spans="1:9" x14ac:dyDescent="0.25">
      <c r="A19" s="59">
        <v>314</v>
      </c>
      <c r="B19" s="52" t="s">
        <v>72</v>
      </c>
      <c r="C19" s="52"/>
      <c r="D19" s="59">
        <v>2018</v>
      </c>
      <c r="E19" s="75">
        <v>68310</v>
      </c>
      <c r="F19" s="76">
        <v>72347.25</v>
      </c>
      <c r="G19" s="77" t="s">
        <v>56</v>
      </c>
      <c r="H19" s="80">
        <v>43465</v>
      </c>
      <c r="I19" s="78">
        <f t="shared" si="1"/>
        <v>-4037.25</v>
      </c>
    </row>
    <row r="20" spans="1:9" ht="16.5" x14ac:dyDescent="0.35">
      <c r="A20" s="13"/>
      <c r="B20" s="13"/>
      <c r="C20" s="13"/>
      <c r="D20" s="35"/>
      <c r="E20" s="81">
        <f>SUM(E2:E19)</f>
        <v>2853380</v>
      </c>
      <c r="F20" s="81">
        <f>SUM(F2:F19)</f>
        <v>3301452.2600000007</v>
      </c>
      <c r="G20" s="82"/>
      <c r="H20" s="82"/>
      <c r="I20" s="99">
        <f>SUM(I2:I19)</f>
        <v>-448072.26</v>
      </c>
    </row>
    <row r="21" spans="1:9" ht="16.5" x14ac:dyDescent="0.35">
      <c r="A21" s="13"/>
      <c r="B21" s="13"/>
      <c r="C21" s="13"/>
      <c r="D21" s="35"/>
      <c r="E21" s="13"/>
      <c r="F21" s="13"/>
      <c r="G21" s="13"/>
      <c r="H21" s="13"/>
      <c r="I21" s="13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Summ-WP year</vt:lpstr>
      <vt:lpstr>Major Projects</vt:lpstr>
      <vt:lpstr>'Major Projects'!Print_Area</vt:lpstr>
      <vt:lpstr>'Summ-WP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Cherry</dc:creator>
  <cp:lastModifiedBy>Bradley Cherry</cp:lastModifiedBy>
  <cp:lastPrinted>2019-10-11T12:15:49Z</cp:lastPrinted>
  <dcterms:created xsi:type="dcterms:W3CDTF">2017-02-07T20:20:06Z</dcterms:created>
  <dcterms:modified xsi:type="dcterms:W3CDTF">2019-10-14T19:32:30Z</dcterms:modified>
</cp:coreProperties>
</file>