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a\Documents\Rate Study\MOUNTAIN WATER\3rd Set of Questions\"/>
    </mc:Choice>
  </mc:AlternateContent>
  <xr:revisionPtr revIDLastSave="0" documentId="13_ncr:1_{6798E4B2-92E9-483E-AA01-2C7AEBA7A852}" xr6:coauthVersionLast="43" xr6:coauthVersionMax="43" xr10:uidLastSave="{00000000-0000-0000-0000-000000000000}"/>
  <bookViews>
    <workbookView xWindow="-28920" yWindow="-120" windowWidth="29040" windowHeight="16440" xr2:uid="{00000000-000D-0000-FFFF-FFFF00000000}"/>
  </bookViews>
  <sheets>
    <sheet name="Comparison By Consumption" sheetId="1" r:id="rId1"/>
    <sheet name="Comparison by Customers" sheetId="7" r:id="rId2"/>
    <sheet name="Expenses" sheetId="4" r:id="rId3"/>
    <sheet name="Consumption COP" sheetId="6" r:id="rId4"/>
  </sheets>
  <definedNames>
    <definedName name="_xlnm.Print_Titles" localSheetId="0">'Comparison By Consumption'!$A:$A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7" l="1"/>
  <c r="E41" i="7"/>
  <c r="D41" i="7"/>
  <c r="C41" i="7"/>
  <c r="F39" i="7"/>
  <c r="F38" i="7"/>
  <c r="E38" i="7"/>
  <c r="D38" i="7"/>
  <c r="C38" i="7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F44" i="7" l="1"/>
  <c r="E44" i="7"/>
  <c r="D44" i="7"/>
  <c r="C44" i="7"/>
  <c r="F37" i="7"/>
  <c r="E37" i="7"/>
  <c r="D37" i="7"/>
  <c r="C37" i="7"/>
  <c r="B37" i="7"/>
  <c r="B42" i="7" s="1"/>
  <c r="D39" i="7" l="1"/>
  <c r="E39" i="7"/>
  <c r="D45" i="7"/>
  <c r="E45" i="7"/>
  <c r="D42" i="7"/>
  <c r="E42" i="7"/>
  <c r="F42" i="7"/>
  <c r="C42" i="7"/>
  <c r="C39" i="7"/>
  <c r="B39" i="7"/>
  <c r="B45" i="7"/>
  <c r="F45" i="7"/>
  <c r="C45" i="7"/>
  <c r="N14" i="4" l="1"/>
  <c r="L14" i="4"/>
  <c r="K14" i="4"/>
  <c r="J14" i="4"/>
  <c r="I14" i="4"/>
  <c r="H14" i="4"/>
  <c r="F14" i="4"/>
  <c r="E14" i="4"/>
  <c r="D14" i="4"/>
  <c r="C14" i="4"/>
  <c r="B14" i="4"/>
  <c r="G14" i="4"/>
  <c r="L13" i="4" l="1"/>
  <c r="K13" i="4"/>
  <c r="J13" i="4"/>
  <c r="I13" i="4"/>
  <c r="H13" i="4"/>
  <c r="G13" i="4"/>
  <c r="F13" i="4"/>
  <c r="E13" i="4"/>
  <c r="D13" i="4"/>
  <c r="C13" i="4"/>
  <c r="B13" i="4"/>
  <c r="N13" i="4"/>
  <c r="M13" i="4"/>
  <c r="N12" i="4"/>
  <c r="R42" i="1"/>
  <c r="Q42" i="1"/>
  <c r="N42" i="1"/>
  <c r="M42" i="1"/>
  <c r="F42" i="1"/>
  <c r="E42" i="1"/>
  <c r="C42" i="1"/>
  <c r="U42" i="1"/>
  <c r="T42" i="1"/>
  <c r="P42" i="1"/>
  <c r="H42" i="1"/>
  <c r="D42" i="1"/>
  <c r="B42" i="1"/>
  <c r="N11" i="4"/>
  <c r="N10" i="4"/>
  <c r="K42" i="1" l="1"/>
  <c r="J42" i="1"/>
  <c r="L42" i="1"/>
  <c r="V42" i="1"/>
  <c r="I42" i="1"/>
  <c r="G42" i="1"/>
  <c r="O42" i="1"/>
  <c r="S42" i="1"/>
  <c r="H7" i="6"/>
  <c r="H6" i="6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5" i="1"/>
  <c r="G18" i="4"/>
  <c r="N3" i="4"/>
  <c r="M18" i="4"/>
  <c r="C45" i="1" l="1"/>
  <c r="O45" i="1"/>
  <c r="L45" i="1"/>
  <c r="E45" i="1"/>
  <c r="I45" i="1"/>
  <c r="Q45" i="1"/>
  <c r="U45" i="1"/>
  <c r="F45" i="1"/>
  <c r="J45" i="1"/>
  <c r="N45" i="1"/>
  <c r="R45" i="1"/>
  <c r="V45" i="1"/>
  <c r="K45" i="1"/>
  <c r="H45" i="1"/>
  <c r="P45" i="1"/>
  <c r="T45" i="1"/>
  <c r="G45" i="1"/>
  <c r="S45" i="1"/>
  <c r="D45" i="1"/>
  <c r="M45" i="1"/>
  <c r="N18" i="4"/>
  <c r="M9" i="4"/>
  <c r="M14" i="4" s="1"/>
  <c r="L9" i="4"/>
  <c r="K9" i="4"/>
  <c r="J9" i="4"/>
  <c r="I9" i="4"/>
  <c r="H6" i="4"/>
  <c r="H4" i="4" l="1"/>
  <c r="H9" i="4" s="1"/>
  <c r="N8" i="4"/>
  <c r="N7" i="4"/>
  <c r="N6" i="4"/>
  <c r="N5" i="4"/>
  <c r="G4" i="4"/>
  <c r="G9" i="4" s="1"/>
  <c r="F4" i="4"/>
  <c r="F9" i="4" s="1"/>
  <c r="E4" i="4"/>
  <c r="E9" i="4" s="1"/>
  <c r="D4" i="4"/>
  <c r="D9" i="4" s="1"/>
  <c r="C4" i="4"/>
  <c r="C9" i="4" s="1"/>
  <c r="B4" i="4"/>
  <c r="B9" i="4" s="1"/>
  <c r="N2" i="4"/>
  <c r="B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N4" i="4" l="1"/>
  <c r="N9" i="4"/>
</calcChain>
</file>

<file path=xl/sharedStrings.xml><?xml version="1.0" encoding="utf-8"?>
<sst xmlns="http://schemas.openxmlformats.org/spreadsheetml/2006/main" count="215" uniqueCount="111">
  <si>
    <r>
      <rPr>
        <sz val="8"/>
        <rFont val="Arial"/>
        <family val="2"/>
      </rPr>
      <t>Salaries and Wages-Employees (601)</t>
    </r>
  </si>
  <si>
    <r>
      <rPr>
        <sz val="8"/>
        <rFont val="Arial"/>
        <family val="2"/>
      </rPr>
      <t>Salaries and Wages-Officers, Directors and Majority Stockholders (603)</t>
    </r>
  </si>
  <si>
    <r>
      <rPr>
        <sz val="8"/>
        <rFont val="Arial"/>
        <family val="2"/>
      </rPr>
      <t>Employee Pensions and Benefits (604)</t>
    </r>
  </si>
  <si>
    <r>
      <rPr>
        <sz val="8"/>
        <rFont val="Arial"/>
        <family val="2"/>
      </rPr>
      <t>Purchased Power (615)</t>
    </r>
  </si>
  <si>
    <r>
      <rPr>
        <sz val="8"/>
        <rFont val="Arial"/>
        <family val="2"/>
      </rPr>
      <t>Chemicals (618)</t>
    </r>
  </si>
  <si>
    <r>
      <rPr>
        <sz val="8"/>
        <rFont val="Arial"/>
        <family val="2"/>
      </rPr>
      <t>Fuel for Power (616)</t>
    </r>
  </si>
  <si>
    <r>
      <rPr>
        <sz val="8"/>
        <rFont val="Arial"/>
        <family val="2"/>
      </rPr>
      <t>Materials and Supplies (620)</t>
    </r>
  </si>
  <si>
    <r>
      <rPr>
        <sz val="8"/>
        <rFont val="Arial"/>
        <family val="2"/>
      </rPr>
      <t>Water Testing (635)</t>
    </r>
  </si>
  <si>
    <r>
      <rPr>
        <sz val="8"/>
        <rFont val="Arial"/>
        <family val="2"/>
      </rPr>
      <t>Rents (640)</t>
    </r>
  </si>
  <si>
    <r>
      <rPr>
        <sz val="8"/>
        <rFont val="Arial"/>
        <family val="2"/>
      </rPr>
      <t>Transportation Expenses (650)</t>
    </r>
  </si>
  <si>
    <r>
      <rPr>
        <sz val="8"/>
        <rFont val="Arial"/>
        <family val="2"/>
      </rPr>
      <t>Insurance (655)</t>
    </r>
  </si>
  <si>
    <r>
      <rPr>
        <sz val="8"/>
        <rFont val="Arial"/>
        <family val="2"/>
      </rPr>
      <t>Regulatory Commission Exp.</t>
    </r>
  </si>
  <si>
    <r>
      <rPr>
        <sz val="8"/>
        <rFont val="Arial"/>
        <family val="2"/>
      </rPr>
      <t>- Amortization of Rate Case (665)</t>
    </r>
  </si>
  <si>
    <r>
      <rPr>
        <sz val="8"/>
        <rFont val="Arial"/>
        <family val="2"/>
      </rPr>
      <t>Bad Debt (670)</t>
    </r>
  </si>
  <si>
    <r>
      <rPr>
        <sz val="8"/>
        <rFont val="Arial"/>
        <family val="2"/>
      </rPr>
      <t>Miscellaneous Expenses (675)</t>
    </r>
  </si>
  <si>
    <r>
      <rPr>
        <sz val="8"/>
        <rFont val="Arial"/>
        <family val="2"/>
      </rPr>
      <t>Total</t>
    </r>
  </si>
  <si>
    <t>Produce/Purchase</t>
  </si>
  <si>
    <t>Customers</t>
  </si>
  <si>
    <t>Wholesale</t>
  </si>
  <si>
    <t>None</t>
  </si>
  <si>
    <t>Comments</t>
  </si>
  <si>
    <t>Contractual Services - Eng. (631)</t>
  </si>
  <si>
    <t>Contractual Services - Acct. (632)</t>
  </si>
  <si>
    <t>Contractual Services - Legal (633)</t>
  </si>
  <si>
    <t>Contractual Services - Management Fees (634)</t>
  </si>
  <si>
    <t>Contractual Services - Other (636)</t>
  </si>
  <si>
    <t>Rental of Bld./Real Property (641)</t>
  </si>
  <si>
    <t>Rental of Equipment (642)</t>
  </si>
  <si>
    <t>Insurance - Vehicle (656)</t>
  </si>
  <si>
    <t>Insurance - General Liability (657)</t>
  </si>
  <si>
    <t>Insurance - Worker`s Compensation (658)</t>
  </si>
  <si>
    <t>Insurance - Other (659)</t>
  </si>
  <si>
    <t>Advertising Expenses (660)</t>
  </si>
  <si>
    <t>4 customers - 62%</t>
  </si>
  <si>
    <t>Knott County W&amp;S</t>
  </si>
  <si>
    <t>Hyden-Leslie Co. WD</t>
  </si>
  <si>
    <t>Produce 99%</t>
  </si>
  <si>
    <t>Sandy Hook WD</t>
  </si>
  <si>
    <t xml:space="preserve">Produce </t>
  </si>
  <si>
    <t>No chemicals?</t>
  </si>
  <si>
    <t>Water Service Corp.</t>
  </si>
  <si>
    <t xml:space="preserve">  - Other</t>
  </si>
  <si>
    <t>Produce</t>
  </si>
  <si>
    <t>Customer count is high; should be closer to 6,000</t>
  </si>
  <si>
    <t>Produce 74%</t>
  </si>
  <si>
    <t>1 customer - 6%</t>
  </si>
  <si>
    <t>Knox County UC</t>
  </si>
  <si>
    <t>Southern WSD</t>
  </si>
  <si>
    <t>Produce 55%</t>
  </si>
  <si>
    <t>Laurel Co. WD</t>
  </si>
  <si>
    <t>Rattlesnake Ridge WD</t>
  </si>
  <si>
    <t>Western Fleming WD</t>
  </si>
  <si>
    <t>Produce 90%</t>
  </si>
  <si>
    <t>2 customers - 56%</t>
  </si>
  <si>
    <t>Jackson Co. WD</t>
  </si>
  <si>
    <t>1 customer - 10%</t>
  </si>
  <si>
    <t>Purchased Water (610)</t>
  </si>
  <si>
    <t>Adair County WD</t>
  </si>
  <si>
    <t>Barkely Lake WD</t>
  </si>
  <si>
    <t>2 customers - 23%</t>
  </si>
  <si>
    <t>Grayson County WD</t>
  </si>
  <si>
    <t>2 customers - 12%</t>
  </si>
  <si>
    <t>Henry County WD</t>
  </si>
  <si>
    <t>2 Customers - 22%</t>
  </si>
  <si>
    <t>McCreary Co. WD</t>
  </si>
  <si>
    <t>North Marshall WD</t>
  </si>
  <si>
    <t>Not significant</t>
  </si>
  <si>
    <t>Ohio Co. WD</t>
  </si>
  <si>
    <t>4 customer - 40%</t>
  </si>
  <si>
    <t>Oldham Co. WD</t>
  </si>
  <si>
    <t>1 customer - 26%</t>
  </si>
  <si>
    <t>Wood Creek WD</t>
  </si>
  <si>
    <t>3 customers - 71%</t>
  </si>
  <si>
    <t>Mountain WD</t>
  </si>
  <si>
    <t>2 customers - 6%</t>
  </si>
  <si>
    <t>Total</t>
  </si>
  <si>
    <t>Pikeville</t>
  </si>
  <si>
    <t>UMG 210.10.610.99</t>
  </si>
  <si>
    <t>Wages 210.15.640.00</t>
  </si>
  <si>
    <t>Payroll Taxes 210.15.640.01</t>
  </si>
  <si>
    <t>Insurance 210.15.640.02</t>
  </si>
  <si>
    <t>Pension 210.15.640.03</t>
  </si>
  <si>
    <t>Unemployment 210.15.640.06</t>
  </si>
  <si>
    <t>Gallons Sold Calendar 2017</t>
  </si>
  <si>
    <t>July-Dec 17</t>
  </si>
  <si>
    <t>Total Expenses  w/o Depreciation/Transfers</t>
  </si>
  <si>
    <t>Workers Comp 210.15.580.03</t>
  </si>
  <si>
    <t>Jan-Jun 17</t>
  </si>
  <si>
    <t>Total Expenses Calendar 2017 w/o Depreciation Transfers</t>
  </si>
  <si>
    <t>Cost/1000 Gallon Based upon Total Expenses</t>
  </si>
  <si>
    <t>Cost/1000 Gallon Based upon Management/Wage Expenses</t>
  </si>
  <si>
    <t>*Public Works/Wages Calendar 2017</t>
  </si>
  <si>
    <t>Usage Month</t>
  </si>
  <si>
    <t>Southern Water</t>
  </si>
  <si>
    <t>Mountain Water</t>
  </si>
  <si>
    <t>Prestonsburg City Utility Commission</t>
  </si>
  <si>
    <t>Retail</t>
  </si>
  <si>
    <t>Fiscal 2017</t>
  </si>
  <si>
    <t>Calendar 2017</t>
  </si>
  <si>
    <t>Insurance GL 210.10.580.02</t>
  </si>
  <si>
    <t>Insurance Auto 210.10.580.01</t>
  </si>
  <si>
    <t>Total w/Insurance</t>
  </si>
  <si>
    <t>Cost/1000 Gallon Based upon Management/Wage/Ins Expense</t>
  </si>
  <si>
    <t>**Public Works/Wages/Insurance Calender 2017</t>
  </si>
  <si>
    <t>Insurance Other 210.10.580.04</t>
  </si>
  <si>
    <t># of customers 2017</t>
  </si>
  <si>
    <t>Cost/Customer Based upon Management/Wage Expenses</t>
  </si>
  <si>
    <t>Cost/Customer Based upon Management/Wage/Ins Expense</t>
  </si>
  <si>
    <t>Cost/Customer Based upon Total Expenses</t>
  </si>
  <si>
    <t>*includes categories 601,603,604,618,631,634,635,636,658</t>
  </si>
  <si>
    <t>*includes categories 601,603,604,618,631,634,635,636,658,656,657,659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</si>
</sst>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\$#,##0.00"/>
    <numFmt numFmtId="165" formatCode="\$0.00"/>
  </numFmts>
  <fonts count="9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1"/>
      <color rgb="FF0061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4" fontId="0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44" fontId="0" fillId="3" borderId="0" xfId="1" applyFont="1" applyFill="1" applyBorder="1" applyAlignment="1">
      <alignment horizontal="left" vertical="top"/>
    </xf>
    <xf numFmtId="39" fontId="0" fillId="0" borderId="0" xfId="0" applyNumberFormat="1" applyFill="1" applyBorder="1" applyAlignment="1">
      <alignment horizontal="left" vertical="top"/>
    </xf>
    <xf numFmtId="37" fontId="0" fillId="0" borderId="0" xfId="0" applyNumberForma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6" fillId="0" borderId="0" xfId="3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44" fontId="2" fillId="0" borderId="0" xfId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164" fontId="2" fillId="0" borderId="0" xfId="0" applyNumberFormat="1" applyFont="1" applyFill="1" applyBorder="1" applyAlignment="1">
      <alignment horizontal="right" vertical="top" wrapText="1" indent="2"/>
    </xf>
    <xf numFmtId="165" fontId="2" fillId="0" borderId="1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 indent="2"/>
    </xf>
    <xf numFmtId="8" fontId="0" fillId="0" borderId="0" xfId="0" applyNumberForma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 indent="1"/>
    </xf>
    <xf numFmtId="8" fontId="2" fillId="0" borderId="0" xfId="0" applyNumberFormat="1" applyFont="1" applyFill="1" applyBorder="1" applyAlignment="1">
      <alignment horizontal="right" vertical="top" wrapText="1"/>
    </xf>
    <xf numFmtId="8" fontId="7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7" fillId="0" borderId="0" xfId="0" applyFont="1" applyFill="1"/>
    <xf numFmtId="0" fontId="6" fillId="0" borderId="0" xfId="3" applyFill="1"/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44" fontId="0" fillId="0" borderId="0" xfId="0" applyNumberForma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16" fontId="0" fillId="0" borderId="0" xfId="0" applyNumberFormat="1" applyFill="1" applyBorder="1" applyAlignment="1">
      <alignment horizontal="left" vertical="top"/>
    </xf>
    <xf numFmtId="39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4" fontId="7" fillId="0" borderId="0" xfId="1" applyFont="1" applyFill="1" applyBorder="1" applyAlignment="1">
      <alignment horizontal="left" vertical="top"/>
    </xf>
    <xf numFmtId="44" fontId="2" fillId="0" borderId="1" xfId="1" applyFont="1" applyFill="1" applyBorder="1" applyAlignment="1">
      <alignment horizontal="right" vertical="top" wrapText="1"/>
    </xf>
    <xf numFmtId="44" fontId="6" fillId="0" borderId="0" xfId="3" applyNumberFormat="1" applyFill="1" applyBorder="1" applyAlignment="1">
      <alignment horizontal="left" vertical="top"/>
    </xf>
    <xf numFmtId="0" fontId="6" fillId="0" borderId="0" xfId="3" applyNumberFormat="1" applyFill="1" applyBorder="1" applyAlignment="1">
      <alignment horizontal="left" vertical="top" wrapText="1"/>
    </xf>
    <xf numFmtId="0" fontId="0" fillId="0" borderId="0" xfId="2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9" fontId="7" fillId="0" borderId="0" xfId="0" applyNumberFormat="1" applyFont="1" applyFill="1"/>
    <xf numFmtId="9" fontId="6" fillId="0" borderId="0" xfId="3" applyNumberFormat="1" applyFill="1"/>
    <xf numFmtId="44" fontId="7" fillId="0" borderId="0" xfId="1" applyFont="1" applyFill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7" fontId="0" fillId="0" borderId="0" xfId="0" applyNumberFormat="1"/>
    <xf numFmtId="37" fontId="0" fillId="0" borderId="0" xfId="0" applyNumberFormat="1"/>
    <xf numFmtId="0" fontId="7" fillId="0" borderId="3" xfId="0" applyFont="1" applyFill="1" applyBorder="1" applyAlignment="1">
      <alignment horizontal="left" vertical="top"/>
    </xf>
    <xf numFmtId="3" fontId="0" fillId="0" borderId="4" xfId="0" applyNumberFormat="1" applyFill="1" applyBorder="1" applyAlignment="1">
      <alignment horizontal="right" vertical="top"/>
    </xf>
    <xf numFmtId="3" fontId="0" fillId="0" borderId="4" xfId="1" applyNumberFormat="1" applyFont="1" applyFill="1" applyBorder="1" applyAlignment="1">
      <alignment horizontal="righ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9" fontId="7" fillId="0" borderId="6" xfId="0" applyNumberFormat="1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44" fontId="0" fillId="0" borderId="9" xfId="1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39" fontId="0" fillId="0" borderId="2" xfId="0" applyNumberFormat="1" applyFill="1" applyBorder="1" applyAlignment="1">
      <alignment horizontal="right" vertical="top"/>
    </xf>
    <xf numFmtId="42" fontId="0" fillId="0" borderId="0" xfId="0" applyNumberFormat="1" applyFill="1" applyBorder="1" applyAlignment="1">
      <alignment horizontal="right" vertical="top"/>
    </xf>
    <xf numFmtId="44" fontId="0" fillId="3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2" fontId="0" fillId="0" borderId="0" xfId="0" applyNumberForma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37" fontId="0" fillId="0" borderId="4" xfId="1" applyNumberFormat="1" applyFont="1" applyFill="1" applyBorder="1" applyAlignment="1">
      <alignment horizontal="right" vertical="top"/>
    </xf>
    <xf numFmtId="37" fontId="0" fillId="0" borderId="5" xfId="1" applyNumberFormat="1" applyFont="1" applyFill="1" applyBorder="1" applyAlignment="1">
      <alignment horizontal="right" vertical="top"/>
    </xf>
    <xf numFmtId="42" fontId="0" fillId="0" borderId="7" xfId="0" applyNumberFormat="1" applyFill="1" applyBorder="1" applyAlignment="1">
      <alignment horizontal="right" vertical="top"/>
    </xf>
    <xf numFmtId="3" fontId="0" fillId="0" borderId="7" xfId="0" applyNumberFormat="1" applyFill="1" applyBorder="1" applyAlignment="1">
      <alignment horizontal="right" vertical="top"/>
    </xf>
    <xf numFmtId="44" fontId="0" fillId="3" borderId="7" xfId="1" applyFont="1" applyFill="1" applyBorder="1" applyAlignment="1">
      <alignment horizontal="left" vertical="top"/>
    </xf>
    <xf numFmtId="44" fontId="0" fillId="3" borderId="7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left" vertical="top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tabSelected="1" workbookViewId="0">
      <pane xSplit="1" ySplit="1" topLeftCell="M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62" customWidth="1"/>
    <col min="2" max="2" width="32.1640625" customWidth="1"/>
    <col min="3" max="3" width="19" style="3" bestFit="1" customWidth="1"/>
    <col min="4" max="4" width="21" bestFit="1" customWidth="1"/>
    <col min="5" max="6" width="16.5" bestFit="1" customWidth="1"/>
    <col min="7" max="7" width="22.33203125" bestFit="1" customWidth="1"/>
    <col min="8" max="8" width="15.5" bestFit="1" customWidth="1"/>
    <col min="9" max="9" width="16.5" bestFit="1" customWidth="1"/>
    <col min="10" max="10" width="14.5" bestFit="1" customWidth="1"/>
    <col min="11" max="11" width="21.83203125" bestFit="1" customWidth="1"/>
    <col min="12" max="12" width="20.83203125" bestFit="1" customWidth="1"/>
    <col min="13" max="13" width="20.83203125" customWidth="1"/>
    <col min="14" max="22" width="23.83203125" customWidth="1"/>
    <col min="23" max="24" width="48.6640625" hidden="1" customWidth="1"/>
    <col min="25" max="25" width="0" hidden="1" customWidth="1"/>
    <col min="26" max="26" width="14.1640625" bestFit="1" customWidth="1"/>
  </cols>
  <sheetData>
    <row r="1" spans="1:24" ht="14.1" customHeight="1" x14ac:dyDescent="0.2">
      <c r="A1" s="2"/>
      <c r="B1" s="43" t="s">
        <v>76</v>
      </c>
      <c r="C1" s="35" t="s">
        <v>34</v>
      </c>
      <c r="D1" s="4" t="s">
        <v>35</v>
      </c>
      <c r="E1" s="4" t="s">
        <v>73</v>
      </c>
      <c r="F1" s="4" t="s">
        <v>37</v>
      </c>
      <c r="G1" s="4" t="s">
        <v>40</v>
      </c>
      <c r="H1" s="4" t="s">
        <v>47</v>
      </c>
      <c r="I1" s="4" t="s">
        <v>46</v>
      </c>
      <c r="J1" s="4" t="s">
        <v>49</v>
      </c>
      <c r="K1" s="4" t="s">
        <v>50</v>
      </c>
      <c r="L1" s="4" t="s">
        <v>51</v>
      </c>
      <c r="M1" s="4" t="s">
        <v>54</v>
      </c>
      <c r="N1" s="4" t="s">
        <v>57</v>
      </c>
      <c r="O1" s="4" t="s">
        <v>58</v>
      </c>
      <c r="P1" s="4" t="s">
        <v>60</v>
      </c>
      <c r="Q1" s="4" t="s">
        <v>62</v>
      </c>
      <c r="R1" s="4" t="s">
        <v>64</v>
      </c>
      <c r="S1" s="4" t="s">
        <v>65</v>
      </c>
      <c r="T1" s="4" t="s">
        <v>67</v>
      </c>
      <c r="U1" s="4" t="s">
        <v>69</v>
      </c>
      <c r="V1" s="4" t="s">
        <v>71</v>
      </c>
    </row>
    <row r="2" spans="1:24" ht="15.95" customHeight="1" x14ac:dyDescent="0.2">
      <c r="A2" s="12" t="s">
        <v>0</v>
      </c>
      <c r="B2" s="12"/>
      <c r="C2" s="36">
        <v>453535</v>
      </c>
      <c r="D2" s="9">
        <v>459646</v>
      </c>
      <c r="E2" s="9">
        <v>1754002</v>
      </c>
      <c r="F2" s="9">
        <v>206940</v>
      </c>
      <c r="G2" s="9">
        <v>645480</v>
      </c>
      <c r="H2" s="9">
        <v>911982</v>
      </c>
      <c r="I2" s="9">
        <v>316211</v>
      </c>
      <c r="J2" s="9">
        <v>749617</v>
      </c>
      <c r="K2" s="9">
        <v>594656</v>
      </c>
      <c r="L2" s="9">
        <v>216620</v>
      </c>
      <c r="M2" s="9">
        <v>625308</v>
      </c>
      <c r="N2" s="9">
        <v>677089</v>
      </c>
      <c r="O2" s="9">
        <v>709269</v>
      </c>
      <c r="P2" s="9">
        <v>740715</v>
      </c>
      <c r="Q2" s="9">
        <v>693354</v>
      </c>
      <c r="R2" s="9">
        <v>837206.07</v>
      </c>
      <c r="S2" s="9">
        <v>479944</v>
      </c>
      <c r="T2" s="9">
        <v>846812</v>
      </c>
      <c r="U2" s="9">
        <v>954368</v>
      </c>
      <c r="V2" s="9">
        <v>1781382</v>
      </c>
      <c r="W2" s="12" t="s">
        <v>0</v>
      </c>
      <c r="X2" s="9">
        <v>7680</v>
      </c>
    </row>
    <row r="3" spans="1:24" ht="15" customHeight="1" x14ac:dyDescent="0.2">
      <c r="A3" s="15" t="s">
        <v>1</v>
      </c>
      <c r="B3" s="15"/>
      <c r="C3" s="13">
        <v>30200</v>
      </c>
      <c r="D3" s="10">
        <v>9000</v>
      </c>
      <c r="E3" s="10">
        <v>29200</v>
      </c>
      <c r="G3" s="10">
        <v>34626</v>
      </c>
      <c r="H3" s="10">
        <v>24000</v>
      </c>
      <c r="I3" s="10">
        <v>13600</v>
      </c>
      <c r="J3" s="10">
        <v>29500</v>
      </c>
      <c r="K3" s="10">
        <v>30000</v>
      </c>
      <c r="L3" s="10">
        <v>21200</v>
      </c>
      <c r="M3" s="10">
        <v>36000</v>
      </c>
      <c r="N3" s="10">
        <v>119208</v>
      </c>
      <c r="O3" s="10">
        <v>8700</v>
      </c>
      <c r="P3" s="10">
        <v>30000</v>
      </c>
      <c r="Q3" s="10">
        <v>33300</v>
      </c>
      <c r="R3" s="10">
        <v>20000</v>
      </c>
      <c r="S3" s="10"/>
      <c r="T3" s="10">
        <v>21600</v>
      </c>
      <c r="U3" s="10">
        <v>30000</v>
      </c>
      <c r="V3" s="10"/>
      <c r="W3" s="74" t="s">
        <v>1</v>
      </c>
      <c r="X3" s="74"/>
    </row>
    <row r="4" spans="1:24" ht="15" customHeight="1" x14ac:dyDescent="0.2">
      <c r="A4" s="15" t="s">
        <v>2</v>
      </c>
      <c r="B4" s="15"/>
      <c r="C4" s="13">
        <v>359275</v>
      </c>
      <c r="D4" s="10">
        <v>224684</v>
      </c>
      <c r="E4" s="10">
        <v>709022</v>
      </c>
      <c r="F4" s="10">
        <v>59609</v>
      </c>
      <c r="G4" s="10">
        <v>190195</v>
      </c>
      <c r="H4" s="10">
        <v>359951</v>
      </c>
      <c r="I4" s="10">
        <v>268406</v>
      </c>
      <c r="J4" s="10">
        <v>646777</v>
      </c>
      <c r="K4" s="10">
        <v>495042</v>
      </c>
      <c r="L4" s="10">
        <v>106964</v>
      </c>
      <c r="M4" s="10">
        <v>274538</v>
      </c>
      <c r="N4" s="10">
        <v>329366</v>
      </c>
      <c r="O4" s="10">
        <v>567205</v>
      </c>
      <c r="P4" s="10">
        <v>199763</v>
      </c>
      <c r="Q4" s="10">
        <v>517257</v>
      </c>
      <c r="R4" s="10">
        <v>654874.56999999995</v>
      </c>
      <c r="S4" s="10">
        <v>378823</v>
      </c>
      <c r="T4" s="10">
        <v>527752</v>
      </c>
      <c r="U4" s="10">
        <v>622276</v>
      </c>
      <c r="V4" s="10"/>
      <c r="W4" s="28" t="s">
        <v>2</v>
      </c>
      <c r="X4" s="10">
        <v>4965</v>
      </c>
    </row>
    <row r="5" spans="1:24" ht="15" customHeight="1" x14ac:dyDescent="0.2">
      <c r="A5" s="27" t="s">
        <v>56</v>
      </c>
      <c r="B5" s="27"/>
      <c r="C5" s="13">
        <v>7657</v>
      </c>
      <c r="E5" s="10">
        <v>1159603</v>
      </c>
      <c r="G5" s="10">
        <v>123204</v>
      </c>
      <c r="H5" s="10">
        <v>385632</v>
      </c>
      <c r="I5" s="10">
        <v>182537</v>
      </c>
      <c r="J5" s="14">
        <v>799</v>
      </c>
      <c r="K5" s="10">
        <v>12753</v>
      </c>
      <c r="L5" s="10">
        <v>65387</v>
      </c>
      <c r="M5" s="10"/>
      <c r="N5" s="10"/>
      <c r="O5" s="10"/>
      <c r="P5" s="10">
        <v>398739</v>
      </c>
      <c r="Q5" s="10"/>
      <c r="R5" s="10"/>
      <c r="S5" s="10"/>
      <c r="T5" s="10"/>
      <c r="U5" s="10"/>
      <c r="V5" s="10"/>
      <c r="W5" s="75" t="s">
        <v>56</v>
      </c>
      <c r="X5" s="74"/>
    </row>
    <row r="6" spans="1:24" ht="15" customHeight="1" x14ac:dyDescent="0.2">
      <c r="A6" s="15" t="s">
        <v>3</v>
      </c>
      <c r="B6" s="15"/>
      <c r="C6" s="13">
        <v>353995</v>
      </c>
      <c r="D6" s="10">
        <v>306117</v>
      </c>
      <c r="E6" s="10">
        <v>1324421</v>
      </c>
      <c r="F6" s="10">
        <v>56578</v>
      </c>
      <c r="G6" s="10">
        <v>101367</v>
      </c>
      <c r="H6" s="10">
        <v>410175</v>
      </c>
      <c r="I6" s="10">
        <v>59358</v>
      </c>
      <c r="J6" s="10">
        <v>165343</v>
      </c>
      <c r="K6" s="10"/>
      <c r="L6" s="10">
        <v>84182</v>
      </c>
      <c r="M6" s="10">
        <v>217361</v>
      </c>
      <c r="N6" s="10">
        <v>224193</v>
      </c>
      <c r="O6" s="10">
        <v>178721</v>
      </c>
      <c r="P6" s="10">
        <v>131943</v>
      </c>
      <c r="Q6" s="10">
        <v>386138</v>
      </c>
      <c r="R6" s="10">
        <v>287613.64</v>
      </c>
      <c r="S6" s="10">
        <v>133948</v>
      </c>
      <c r="T6" s="10">
        <v>330058</v>
      </c>
      <c r="U6" s="10">
        <v>447783</v>
      </c>
      <c r="V6" s="10">
        <v>328593</v>
      </c>
      <c r="W6" s="74" t="s">
        <v>3</v>
      </c>
      <c r="X6" s="74"/>
    </row>
    <row r="7" spans="1:24" ht="15" customHeight="1" x14ac:dyDescent="0.2">
      <c r="A7" s="15" t="s">
        <v>5</v>
      </c>
      <c r="B7" s="15"/>
      <c r="C7" s="13"/>
      <c r="D7" s="10"/>
      <c r="G7" s="10"/>
      <c r="H7" s="10"/>
      <c r="K7" s="10"/>
      <c r="P7" s="10"/>
      <c r="W7" s="28" t="s">
        <v>5</v>
      </c>
      <c r="X7" s="10">
        <v>7612</v>
      </c>
    </row>
    <row r="8" spans="1:24" ht="15" customHeight="1" x14ac:dyDescent="0.2">
      <c r="A8" s="15" t="s">
        <v>4</v>
      </c>
      <c r="B8" s="15"/>
      <c r="C8" s="13">
        <v>98709</v>
      </c>
      <c r="D8" s="10">
        <v>74465</v>
      </c>
      <c r="E8" s="10">
        <v>109663</v>
      </c>
      <c r="G8" s="10">
        <v>108012</v>
      </c>
      <c r="H8" s="10">
        <v>97049</v>
      </c>
      <c r="I8" s="10">
        <v>62103</v>
      </c>
      <c r="J8" s="10">
        <v>48973</v>
      </c>
      <c r="K8" s="10"/>
      <c r="L8" s="10">
        <v>126292</v>
      </c>
      <c r="M8" s="10">
        <v>112657</v>
      </c>
      <c r="N8" s="10">
        <v>161989</v>
      </c>
      <c r="O8" s="10">
        <v>110333</v>
      </c>
      <c r="P8" s="10">
        <v>65690</v>
      </c>
      <c r="Q8" s="10">
        <v>23505</v>
      </c>
      <c r="R8" s="10">
        <v>152123.78</v>
      </c>
      <c r="S8" s="10">
        <v>20599</v>
      </c>
      <c r="T8" s="10">
        <v>94245</v>
      </c>
      <c r="U8" s="10">
        <v>76005</v>
      </c>
      <c r="V8" s="10">
        <v>549953</v>
      </c>
      <c r="W8" s="74" t="s">
        <v>4</v>
      </c>
      <c r="X8" s="74"/>
    </row>
    <row r="9" spans="1:24" ht="15" customHeight="1" x14ac:dyDescent="0.2">
      <c r="A9" s="15" t="s">
        <v>6</v>
      </c>
      <c r="B9" s="15"/>
      <c r="C9" s="13">
        <v>224989</v>
      </c>
      <c r="D9" s="10">
        <v>87624</v>
      </c>
      <c r="E9" s="10">
        <v>766051</v>
      </c>
      <c r="F9" s="10">
        <v>12107</v>
      </c>
      <c r="G9" s="10">
        <v>136711</v>
      </c>
      <c r="H9" s="10">
        <v>395065</v>
      </c>
      <c r="J9" s="10">
        <v>118403</v>
      </c>
      <c r="K9" s="10">
        <v>309830</v>
      </c>
      <c r="L9" s="10">
        <v>76062</v>
      </c>
      <c r="M9" s="10">
        <v>82122</v>
      </c>
      <c r="N9" s="10">
        <v>190027</v>
      </c>
      <c r="O9" s="10">
        <v>204173</v>
      </c>
      <c r="P9" s="10">
        <v>158820</v>
      </c>
      <c r="Q9" s="10">
        <v>198528</v>
      </c>
      <c r="R9" s="10">
        <v>383580.29</v>
      </c>
      <c r="S9" s="10">
        <v>123030</v>
      </c>
      <c r="T9" s="10">
        <v>102082</v>
      </c>
      <c r="U9" s="10">
        <v>109978</v>
      </c>
      <c r="V9" s="10">
        <v>663563</v>
      </c>
      <c r="W9" s="28" t="s">
        <v>6</v>
      </c>
      <c r="X9" s="10">
        <v>12378</v>
      </c>
    </row>
    <row r="10" spans="1:24" ht="15" customHeight="1" x14ac:dyDescent="0.2">
      <c r="A10" s="15" t="s">
        <v>21</v>
      </c>
      <c r="B10" s="15"/>
      <c r="C10" s="13">
        <v>38579</v>
      </c>
      <c r="E10" s="10">
        <v>3528</v>
      </c>
      <c r="G10" s="10">
        <v>15618</v>
      </c>
      <c r="J10" s="10">
        <v>6360</v>
      </c>
      <c r="K10" s="10"/>
      <c r="L10" s="10"/>
      <c r="M10" s="10"/>
      <c r="N10" s="10">
        <v>23820</v>
      </c>
      <c r="O10" s="10"/>
      <c r="P10" s="10"/>
      <c r="Q10" s="10"/>
      <c r="R10" s="10"/>
      <c r="S10" s="10">
        <v>8840</v>
      </c>
      <c r="T10" s="10">
        <v>7394</v>
      </c>
      <c r="U10" s="10">
        <v>4445</v>
      </c>
      <c r="V10" s="10"/>
      <c r="W10" s="28" t="s">
        <v>21</v>
      </c>
      <c r="X10" s="10">
        <v>14696</v>
      </c>
    </row>
    <row r="11" spans="1:24" ht="15" customHeight="1" x14ac:dyDescent="0.2">
      <c r="A11" s="15" t="s">
        <v>22</v>
      </c>
      <c r="B11" s="15"/>
      <c r="D11" s="10">
        <v>13200</v>
      </c>
      <c r="E11" s="10">
        <v>90362</v>
      </c>
      <c r="F11" s="10">
        <v>11010</v>
      </c>
      <c r="G11" s="10">
        <v>3453</v>
      </c>
      <c r="H11" s="10">
        <v>47388</v>
      </c>
      <c r="I11" s="10">
        <v>14300</v>
      </c>
      <c r="J11" s="10">
        <v>10000</v>
      </c>
      <c r="K11" s="10">
        <v>24637</v>
      </c>
      <c r="L11" s="10">
        <v>12770</v>
      </c>
      <c r="M11" s="10">
        <v>12000</v>
      </c>
      <c r="N11" s="10">
        <v>10538</v>
      </c>
      <c r="O11" s="10">
        <v>28312</v>
      </c>
      <c r="P11" s="10"/>
      <c r="Q11" s="10">
        <v>29440</v>
      </c>
      <c r="R11" s="10">
        <v>41800</v>
      </c>
      <c r="S11" s="10">
        <v>14750</v>
      </c>
      <c r="T11" s="10">
        <v>77244</v>
      </c>
      <c r="U11" s="10">
        <v>16000</v>
      </c>
      <c r="V11" s="10">
        <v>24400</v>
      </c>
      <c r="W11" s="28" t="s">
        <v>22</v>
      </c>
      <c r="X11" s="10"/>
    </row>
    <row r="12" spans="1:24" ht="15" customHeight="1" x14ac:dyDescent="0.2">
      <c r="A12" s="15" t="s">
        <v>23</v>
      </c>
      <c r="B12" s="15"/>
      <c r="E12" s="10">
        <v>40792</v>
      </c>
      <c r="H12" s="10">
        <v>8000</v>
      </c>
      <c r="L12" s="10">
        <v>1925</v>
      </c>
      <c r="M12" s="10">
        <v>2675</v>
      </c>
      <c r="N12" s="10"/>
      <c r="O12" s="14">
        <v>100</v>
      </c>
      <c r="Q12" s="10">
        <v>25426</v>
      </c>
      <c r="R12" s="10">
        <v>21810.3</v>
      </c>
      <c r="S12" s="14">
        <v>178</v>
      </c>
      <c r="T12" s="10">
        <v>1968</v>
      </c>
      <c r="U12" s="10">
        <v>9186</v>
      </c>
      <c r="V12" s="10">
        <v>6375</v>
      </c>
      <c r="W12" s="28" t="s">
        <v>23</v>
      </c>
      <c r="X12" s="10"/>
    </row>
    <row r="13" spans="1:24" ht="15" customHeight="1" x14ac:dyDescent="0.2">
      <c r="A13" s="15" t="s">
        <v>24</v>
      </c>
      <c r="B13" s="15"/>
      <c r="E13" s="10">
        <v>90731</v>
      </c>
      <c r="R13" s="14">
        <v>450</v>
      </c>
      <c r="S13" s="14"/>
      <c r="T13" s="14"/>
      <c r="U13" s="14"/>
      <c r="V13" s="14"/>
      <c r="W13" s="28" t="s">
        <v>24</v>
      </c>
      <c r="X13" s="10"/>
    </row>
    <row r="14" spans="1:24" ht="15" customHeight="1" x14ac:dyDescent="0.2">
      <c r="A14" s="15" t="s">
        <v>7</v>
      </c>
      <c r="B14" s="15"/>
      <c r="D14" s="10">
        <v>18983</v>
      </c>
      <c r="E14" s="10">
        <v>41578</v>
      </c>
      <c r="H14" s="10">
        <v>16937</v>
      </c>
      <c r="I14" s="13">
        <v>18003</v>
      </c>
      <c r="J14" s="10">
        <v>28074</v>
      </c>
      <c r="K14" s="10">
        <v>30571</v>
      </c>
      <c r="L14" s="10">
        <v>26071</v>
      </c>
      <c r="M14" s="10"/>
      <c r="N14" s="10">
        <v>26377</v>
      </c>
      <c r="O14" s="10"/>
      <c r="P14" s="10"/>
      <c r="Q14" s="10">
        <v>24327</v>
      </c>
      <c r="R14" s="10">
        <v>5695.23</v>
      </c>
      <c r="S14" s="10">
        <v>14244</v>
      </c>
      <c r="T14" s="10">
        <v>16725</v>
      </c>
      <c r="U14" s="10"/>
      <c r="V14" s="10"/>
      <c r="W14" s="74" t="s">
        <v>7</v>
      </c>
      <c r="X14" s="74"/>
    </row>
    <row r="15" spans="1:24" ht="15" customHeight="1" x14ac:dyDescent="0.2">
      <c r="A15" s="15" t="s">
        <v>25</v>
      </c>
      <c r="B15" s="15"/>
      <c r="C15" s="13">
        <v>21005</v>
      </c>
      <c r="D15" s="10">
        <v>2861</v>
      </c>
      <c r="E15" s="3"/>
      <c r="G15" s="10">
        <v>48656</v>
      </c>
      <c r="H15" s="10">
        <v>11381</v>
      </c>
      <c r="I15" s="3"/>
      <c r="J15" s="10">
        <v>11046</v>
      </c>
      <c r="K15" s="10"/>
      <c r="L15" s="10">
        <v>76725</v>
      </c>
      <c r="M15" s="10"/>
      <c r="N15" s="10"/>
      <c r="O15" s="10">
        <v>15795</v>
      </c>
      <c r="P15" s="10">
        <v>234178</v>
      </c>
      <c r="Q15" s="10">
        <v>38973</v>
      </c>
      <c r="R15" s="10">
        <v>175255.75</v>
      </c>
      <c r="S15" s="10">
        <v>124614</v>
      </c>
      <c r="T15" s="10">
        <v>466880</v>
      </c>
      <c r="U15" s="10">
        <v>74026</v>
      </c>
      <c r="V15" s="10"/>
      <c r="W15" s="28" t="s">
        <v>25</v>
      </c>
      <c r="X15" s="10">
        <v>14696</v>
      </c>
    </row>
    <row r="16" spans="1:24" ht="15" customHeight="1" x14ac:dyDescent="0.2">
      <c r="A16" s="15" t="s">
        <v>8</v>
      </c>
      <c r="B16" s="15"/>
      <c r="C16" s="13">
        <v>125078</v>
      </c>
      <c r="E16" s="3"/>
      <c r="G16" s="10"/>
      <c r="I16" s="3"/>
      <c r="P16" s="17"/>
      <c r="S16" s="10">
        <v>1200</v>
      </c>
      <c r="T16" s="10"/>
      <c r="U16" s="10"/>
      <c r="V16" s="10"/>
      <c r="W16" s="74" t="s">
        <v>8</v>
      </c>
      <c r="X16" s="74"/>
    </row>
    <row r="17" spans="1:24" ht="15" customHeight="1" x14ac:dyDescent="0.2">
      <c r="A17" s="15" t="s">
        <v>26</v>
      </c>
      <c r="B17" s="15"/>
      <c r="D17" s="3"/>
      <c r="E17" s="3"/>
      <c r="G17" s="10">
        <v>12269</v>
      </c>
      <c r="I17" s="3"/>
      <c r="P17" s="17"/>
      <c r="T17" s="10">
        <v>1026</v>
      </c>
      <c r="W17" s="28" t="s">
        <v>26</v>
      </c>
      <c r="X17" s="28"/>
    </row>
    <row r="18" spans="1:24" ht="15" customHeight="1" x14ac:dyDescent="0.2">
      <c r="A18" s="15" t="s">
        <v>27</v>
      </c>
      <c r="B18" s="15"/>
      <c r="C18" s="3">
        <v>6983</v>
      </c>
      <c r="D18" s="3"/>
      <c r="E18" s="3"/>
      <c r="F18" s="3"/>
      <c r="H18" s="3">
        <v>93</v>
      </c>
      <c r="I18" s="3"/>
      <c r="J18" s="18">
        <v>292</v>
      </c>
      <c r="K18" s="10"/>
      <c r="L18" s="14"/>
      <c r="M18" s="14"/>
      <c r="N18" s="10"/>
      <c r="O18" s="10"/>
      <c r="P18" s="17"/>
      <c r="Q18" s="10"/>
      <c r="R18" s="10"/>
      <c r="S18" s="10">
        <v>2438</v>
      </c>
      <c r="T18" s="10">
        <v>1347</v>
      </c>
      <c r="U18" s="10">
        <v>3111</v>
      </c>
      <c r="V18" s="10"/>
      <c r="W18" s="28" t="s">
        <v>27</v>
      </c>
      <c r="X18" s="28"/>
    </row>
    <row r="19" spans="1:24" ht="15" customHeight="1" x14ac:dyDescent="0.2">
      <c r="A19" s="15" t="s">
        <v>9</v>
      </c>
      <c r="B19" s="15"/>
      <c r="C19" s="3">
        <v>32743</v>
      </c>
      <c r="D19" s="3">
        <v>33880</v>
      </c>
      <c r="E19" s="16">
        <v>208497</v>
      </c>
      <c r="F19" s="3">
        <v>10550</v>
      </c>
      <c r="G19" s="3">
        <v>28507</v>
      </c>
      <c r="H19" s="3">
        <v>133991</v>
      </c>
      <c r="I19" s="3">
        <v>22986</v>
      </c>
      <c r="J19" s="10">
        <v>28548</v>
      </c>
      <c r="K19" s="10">
        <v>29818</v>
      </c>
      <c r="L19" s="10"/>
      <c r="M19" s="10">
        <v>22691</v>
      </c>
      <c r="N19" s="17">
        <v>30381</v>
      </c>
      <c r="O19" s="17">
        <v>51137</v>
      </c>
      <c r="P19" s="17">
        <v>44243</v>
      </c>
      <c r="Q19" s="17">
        <v>27110</v>
      </c>
      <c r="R19" s="17">
        <v>79398.350000000006</v>
      </c>
      <c r="S19" s="10">
        <v>22216</v>
      </c>
      <c r="T19" s="10">
        <v>62853</v>
      </c>
      <c r="U19" s="10">
        <v>46720</v>
      </c>
      <c r="V19" s="17">
        <v>75529</v>
      </c>
      <c r="W19" s="28" t="s">
        <v>9</v>
      </c>
      <c r="X19" s="14">
        <v>665</v>
      </c>
    </row>
    <row r="20" spans="1:24" ht="15" customHeight="1" x14ac:dyDescent="0.2">
      <c r="A20" s="15" t="s">
        <v>10</v>
      </c>
      <c r="B20" s="15"/>
      <c r="D20" s="3"/>
      <c r="E20" s="3"/>
      <c r="F20" s="3"/>
      <c r="G20" s="3"/>
      <c r="H20" s="3"/>
      <c r="I20" s="3"/>
      <c r="N20" s="17"/>
      <c r="O20" s="17"/>
      <c r="P20" s="17"/>
      <c r="Q20" s="17"/>
      <c r="R20" s="17"/>
      <c r="S20" s="17"/>
      <c r="T20" s="17"/>
      <c r="U20" s="17"/>
      <c r="V20" s="17"/>
      <c r="W20" s="28" t="s">
        <v>10</v>
      </c>
      <c r="X20" s="14">
        <v>882</v>
      </c>
    </row>
    <row r="21" spans="1:24" ht="15" customHeight="1" x14ac:dyDescent="0.2">
      <c r="A21" s="15" t="s">
        <v>28</v>
      </c>
      <c r="B21" s="15"/>
      <c r="D21" s="3"/>
      <c r="E21" s="3"/>
      <c r="F21" s="3"/>
      <c r="G21" s="3"/>
      <c r="H21" s="3"/>
      <c r="I21" s="3">
        <v>7154</v>
      </c>
      <c r="N21" s="17">
        <v>23093</v>
      </c>
      <c r="O21" s="17"/>
      <c r="P21" s="17"/>
      <c r="Q21" s="17">
        <v>4900</v>
      </c>
      <c r="R21" s="17"/>
      <c r="S21" s="17"/>
      <c r="T21" s="10">
        <v>12789</v>
      </c>
      <c r="U21" s="10">
        <v>8251</v>
      </c>
      <c r="V21" s="17">
        <v>25794</v>
      </c>
      <c r="W21" s="28" t="s">
        <v>28</v>
      </c>
      <c r="X21" s="14"/>
    </row>
    <row r="22" spans="1:24" ht="15" customHeight="1" x14ac:dyDescent="0.2">
      <c r="A22" s="15" t="s">
        <v>29</v>
      </c>
      <c r="B22" s="15"/>
      <c r="C22" s="3">
        <v>40229</v>
      </c>
      <c r="D22" s="3"/>
      <c r="E22" s="3"/>
      <c r="F22" s="3">
        <v>10664</v>
      </c>
      <c r="G22" s="3">
        <v>61001</v>
      </c>
      <c r="H22" s="3">
        <v>108571</v>
      </c>
      <c r="I22" s="3">
        <v>17215</v>
      </c>
      <c r="J22" s="10">
        <v>22333</v>
      </c>
      <c r="K22" s="10">
        <v>25873</v>
      </c>
      <c r="L22" s="10">
        <v>15383</v>
      </c>
      <c r="M22" s="10">
        <v>52714</v>
      </c>
      <c r="N22" s="17">
        <v>50808</v>
      </c>
      <c r="O22" s="17">
        <v>27806</v>
      </c>
      <c r="P22" s="14"/>
      <c r="Q22" s="17">
        <v>30157</v>
      </c>
      <c r="R22" s="17">
        <v>57426.64</v>
      </c>
      <c r="S22" s="10">
        <v>42241</v>
      </c>
      <c r="T22" s="10">
        <v>11784</v>
      </c>
      <c r="U22" s="10">
        <v>21011</v>
      </c>
      <c r="V22" s="17">
        <v>25596</v>
      </c>
      <c r="W22" s="28" t="s">
        <v>29</v>
      </c>
      <c r="X22" s="14"/>
    </row>
    <row r="23" spans="1:24" ht="15" customHeight="1" x14ac:dyDescent="0.2">
      <c r="A23" s="15" t="s">
        <v>30</v>
      </c>
      <c r="B23" s="15"/>
      <c r="C23" s="3">
        <v>12073</v>
      </c>
      <c r="D23" s="3"/>
      <c r="E23" s="35"/>
      <c r="F23" s="3">
        <v>4297</v>
      </c>
      <c r="G23" s="3"/>
      <c r="H23" s="3">
        <v>19948</v>
      </c>
      <c r="I23" s="3">
        <v>10106</v>
      </c>
      <c r="J23" s="10">
        <v>8083</v>
      </c>
      <c r="K23" s="10"/>
      <c r="L23" s="10">
        <v>5254</v>
      </c>
      <c r="M23" s="10">
        <v>10048</v>
      </c>
      <c r="N23" s="17">
        <v>11803</v>
      </c>
      <c r="O23" s="17">
        <v>8758</v>
      </c>
      <c r="Q23" s="17">
        <v>10076</v>
      </c>
      <c r="R23" s="17">
        <v>44190.27</v>
      </c>
      <c r="S23" s="17"/>
      <c r="T23" s="10">
        <v>20039</v>
      </c>
      <c r="U23" s="10">
        <v>15064</v>
      </c>
      <c r="V23" s="17">
        <v>92106</v>
      </c>
      <c r="W23" s="28" t="s">
        <v>30</v>
      </c>
      <c r="X23" s="14"/>
    </row>
    <row r="24" spans="1:24" ht="15" customHeight="1" x14ac:dyDescent="0.2">
      <c r="A24" s="15" t="s">
        <v>31</v>
      </c>
      <c r="B24" s="15"/>
      <c r="D24" s="3">
        <v>49058</v>
      </c>
      <c r="E24" s="3"/>
      <c r="F24" s="3">
        <v>28312</v>
      </c>
      <c r="G24" s="3">
        <v>14287</v>
      </c>
      <c r="H24" s="3">
        <v>1678</v>
      </c>
      <c r="I24" s="3">
        <v>1336</v>
      </c>
      <c r="K24" s="10"/>
      <c r="L24" s="10">
        <v>48812</v>
      </c>
      <c r="M24" s="10"/>
      <c r="N24" s="17">
        <v>3175</v>
      </c>
      <c r="O24" s="17"/>
      <c r="P24" s="20">
        <v>73025</v>
      </c>
      <c r="Q24" s="19">
        <v>925</v>
      </c>
      <c r="R24" s="17">
        <v>8416.89</v>
      </c>
      <c r="S24" s="14">
        <v>767</v>
      </c>
      <c r="T24" s="10">
        <v>36064</v>
      </c>
      <c r="U24" s="10">
        <v>39217</v>
      </c>
      <c r="V24" s="17">
        <v>48603</v>
      </c>
      <c r="W24" s="28" t="s">
        <v>31</v>
      </c>
      <c r="X24" s="14"/>
    </row>
    <row r="25" spans="1:24" ht="15" customHeight="1" x14ac:dyDescent="0.2">
      <c r="A25" s="15" t="s">
        <v>32</v>
      </c>
      <c r="B25" s="15"/>
      <c r="D25" s="3"/>
      <c r="E25" s="16">
        <v>2190</v>
      </c>
      <c r="F25" s="3"/>
      <c r="G25" s="3">
        <v>69</v>
      </c>
      <c r="H25" s="3"/>
      <c r="I25" s="3"/>
      <c r="K25" s="10"/>
      <c r="N25" s="17">
        <v>1375</v>
      </c>
      <c r="O25" s="17"/>
      <c r="P25" s="17"/>
      <c r="Q25" s="19">
        <v>785</v>
      </c>
      <c r="R25" s="17">
        <v>2426.15</v>
      </c>
      <c r="S25" s="14">
        <v>169</v>
      </c>
      <c r="T25" s="10">
        <v>1432</v>
      </c>
      <c r="U25" s="10">
        <v>6221</v>
      </c>
      <c r="V25" s="14"/>
      <c r="W25" s="28" t="s">
        <v>32</v>
      </c>
      <c r="X25" s="14"/>
    </row>
    <row r="26" spans="1:24" ht="15" customHeight="1" x14ac:dyDescent="0.2">
      <c r="A26" s="15" t="s">
        <v>11</v>
      </c>
      <c r="B26" s="15"/>
      <c r="D26" s="3"/>
      <c r="E26" s="3"/>
      <c r="F26" s="3"/>
      <c r="G26" s="3"/>
      <c r="H26" s="3"/>
      <c r="I26" s="3"/>
      <c r="N26" s="14"/>
      <c r="O26" s="14"/>
      <c r="P26" s="17"/>
      <c r="Q26" s="14"/>
      <c r="R26" s="14"/>
      <c r="S26" s="14"/>
      <c r="T26" s="14"/>
      <c r="U26" s="14"/>
      <c r="V26" s="14"/>
      <c r="W26" s="74" t="s">
        <v>11</v>
      </c>
      <c r="X26" s="74"/>
    </row>
    <row r="27" spans="1:24" ht="15" customHeight="1" x14ac:dyDescent="0.2">
      <c r="A27" s="15" t="s">
        <v>12</v>
      </c>
      <c r="B27" s="15"/>
      <c r="D27" s="3"/>
      <c r="E27" s="3"/>
      <c r="F27" s="3"/>
      <c r="G27" s="3">
        <v>69645</v>
      </c>
      <c r="H27" s="3"/>
      <c r="I27" s="3"/>
      <c r="P27" s="17"/>
      <c r="W27" s="76" t="s">
        <v>12</v>
      </c>
      <c r="X27" s="76"/>
    </row>
    <row r="28" spans="1:24" ht="15" customHeight="1" x14ac:dyDescent="0.2">
      <c r="A28" s="27" t="s">
        <v>41</v>
      </c>
      <c r="B28" s="27"/>
      <c r="D28" s="3"/>
      <c r="E28" s="3"/>
      <c r="F28" s="3"/>
      <c r="G28" s="3">
        <v>99</v>
      </c>
      <c r="H28" s="3"/>
      <c r="I28" s="3"/>
      <c r="P28" s="10"/>
      <c r="R28" s="17">
        <v>8384.5499999999993</v>
      </c>
      <c r="S28" s="17"/>
      <c r="T28" s="17"/>
      <c r="U28" s="17"/>
      <c r="V28" s="17"/>
      <c r="W28" s="21" t="s">
        <v>41</v>
      </c>
      <c r="X28" s="29"/>
    </row>
    <row r="29" spans="1:24" ht="15" customHeight="1" x14ac:dyDescent="0.2">
      <c r="A29" s="15" t="s">
        <v>13</v>
      </c>
      <c r="B29" s="15"/>
      <c r="D29" s="3">
        <v>22160</v>
      </c>
      <c r="E29" s="16">
        <v>141170</v>
      </c>
      <c r="F29" s="3"/>
      <c r="G29" s="3">
        <v>45687</v>
      </c>
      <c r="H29" s="3">
        <v>133667</v>
      </c>
      <c r="I29" s="3">
        <v>22024</v>
      </c>
      <c r="J29" s="10">
        <v>15217</v>
      </c>
      <c r="K29" s="10"/>
      <c r="L29" s="10"/>
      <c r="M29" s="10">
        <v>26532</v>
      </c>
      <c r="N29" s="17">
        <v>56341</v>
      </c>
      <c r="O29" s="17">
        <v>4934</v>
      </c>
      <c r="P29" s="22">
        <v>18156</v>
      </c>
      <c r="Q29" s="17">
        <v>14862</v>
      </c>
      <c r="R29" s="17">
        <v>27967.24</v>
      </c>
      <c r="S29" s="17"/>
      <c r="T29" s="10">
        <v>19445</v>
      </c>
      <c r="U29" s="10">
        <v>8851</v>
      </c>
      <c r="V29" s="17">
        <v>54341</v>
      </c>
      <c r="W29" s="74" t="s">
        <v>13</v>
      </c>
      <c r="X29" s="74"/>
    </row>
    <row r="30" spans="1:24" ht="15" customHeight="1" x14ac:dyDescent="0.2">
      <c r="A30" s="15" t="s">
        <v>14</v>
      </c>
      <c r="B30" s="15"/>
      <c r="C30" s="3">
        <v>44300</v>
      </c>
      <c r="D30" s="3">
        <v>54516</v>
      </c>
      <c r="E30" s="16">
        <v>377588</v>
      </c>
      <c r="F30" s="3">
        <v>82009</v>
      </c>
      <c r="G30" s="3">
        <v>146914</v>
      </c>
      <c r="H30" s="3">
        <v>46457</v>
      </c>
      <c r="I30" s="3">
        <v>86259</v>
      </c>
      <c r="J30" s="10">
        <v>58928</v>
      </c>
      <c r="K30" s="10">
        <v>346266</v>
      </c>
      <c r="L30" s="10">
        <v>10779</v>
      </c>
      <c r="M30" s="10">
        <v>167140</v>
      </c>
      <c r="N30" s="17">
        <v>343075</v>
      </c>
      <c r="O30" s="17">
        <v>8256</v>
      </c>
      <c r="P30" s="23">
        <v>148701</v>
      </c>
      <c r="Q30" s="17">
        <v>37997</v>
      </c>
      <c r="R30" s="17">
        <v>145057.01999999999</v>
      </c>
      <c r="S30" s="10">
        <v>27807</v>
      </c>
      <c r="T30" s="10">
        <v>82006</v>
      </c>
      <c r="U30" s="10">
        <v>110174</v>
      </c>
      <c r="V30" s="17">
        <v>78810</v>
      </c>
      <c r="W30" s="28" t="s">
        <v>14</v>
      </c>
      <c r="X30" s="10">
        <v>11141</v>
      </c>
    </row>
    <row r="31" spans="1:24" ht="18.95" customHeight="1" x14ac:dyDescent="0.2">
      <c r="A31" s="15" t="s">
        <v>15</v>
      </c>
      <c r="B31" s="15"/>
      <c r="C31" s="3">
        <v>1849350</v>
      </c>
      <c r="D31" s="3">
        <v>1356194</v>
      </c>
      <c r="E31" s="16">
        <v>6848398</v>
      </c>
      <c r="F31" s="3">
        <v>482076</v>
      </c>
      <c r="G31" s="3">
        <v>1785800</v>
      </c>
      <c r="H31" s="3">
        <v>3111965</v>
      </c>
      <c r="I31" s="3">
        <v>1101598</v>
      </c>
      <c r="J31" s="10">
        <v>1948313</v>
      </c>
      <c r="K31" s="10">
        <v>1899446</v>
      </c>
      <c r="L31" s="10">
        <v>894426</v>
      </c>
      <c r="M31" s="10">
        <v>1641786</v>
      </c>
      <c r="N31" s="17">
        <v>2282658</v>
      </c>
      <c r="O31" s="17">
        <v>1923499</v>
      </c>
      <c r="P31" s="17">
        <v>2243973</v>
      </c>
      <c r="Q31" s="17">
        <v>2097060</v>
      </c>
      <c r="R31" s="17">
        <v>2953676.74</v>
      </c>
      <c r="S31" s="10">
        <v>1395808</v>
      </c>
      <c r="T31" s="10">
        <v>2741545</v>
      </c>
      <c r="U31" s="10">
        <v>2602687</v>
      </c>
      <c r="V31" s="17">
        <v>3755045</v>
      </c>
      <c r="W31" s="28" t="s">
        <v>15</v>
      </c>
      <c r="X31" s="10">
        <v>60019</v>
      </c>
    </row>
    <row r="32" spans="1:24" ht="11.1" customHeight="1" x14ac:dyDescent="0.2">
      <c r="A32" s="1"/>
      <c r="B32" s="1"/>
      <c r="G32" s="3"/>
      <c r="N32" s="10"/>
      <c r="O32" s="10"/>
      <c r="P32" s="4"/>
      <c r="Q32" s="10"/>
      <c r="R32" s="10"/>
      <c r="S32" s="10"/>
      <c r="T32" s="10"/>
      <c r="U32" s="10"/>
      <c r="V32" s="10"/>
      <c r="W32" s="1"/>
    </row>
    <row r="33" spans="1:26" ht="15" x14ac:dyDescent="0.25">
      <c r="A33" t="s">
        <v>16</v>
      </c>
      <c r="C33" s="37" t="s">
        <v>36</v>
      </c>
      <c r="D33" s="11" t="s">
        <v>38</v>
      </c>
      <c r="E33" s="4" t="s">
        <v>48</v>
      </c>
      <c r="F33" s="11" t="s">
        <v>38</v>
      </c>
      <c r="G33" s="11" t="s">
        <v>42</v>
      </c>
      <c r="H33" s="11" t="s">
        <v>44</v>
      </c>
      <c r="I33" s="4" t="s">
        <v>48</v>
      </c>
      <c r="J33" s="11" t="s">
        <v>42</v>
      </c>
      <c r="K33" s="26" t="s">
        <v>42</v>
      </c>
      <c r="L33" s="11" t="s">
        <v>52</v>
      </c>
      <c r="M33" s="11" t="s">
        <v>42</v>
      </c>
      <c r="N33" s="38" t="s">
        <v>42</v>
      </c>
      <c r="O33" s="38" t="s">
        <v>42</v>
      </c>
      <c r="P33" s="26" t="s">
        <v>48</v>
      </c>
      <c r="Q33" s="38" t="s">
        <v>42</v>
      </c>
      <c r="R33" s="38" t="s">
        <v>38</v>
      </c>
      <c r="S33" s="38" t="s">
        <v>42</v>
      </c>
      <c r="T33" s="38" t="s">
        <v>42</v>
      </c>
      <c r="U33" s="38" t="s">
        <v>42</v>
      </c>
      <c r="V33" s="38" t="s">
        <v>42</v>
      </c>
      <c r="X33" s="4"/>
    </row>
    <row r="34" spans="1:26" x14ac:dyDescent="0.2">
      <c r="A34" t="s">
        <v>17</v>
      </c>
      <c r="C34" s="39">
        <v>2920</v>
      </c>
      <c r="D34">
        <v>3683</v>
      </c>
      <c r="E34">
        <v>16666</v>
      </c>
      <c r="F34">
        <v>1463</v>
      </c>
      <c r="G34">
        <v>7199</v>
      </c>
      <c r="H34">
        <v>5457</v>
      </c>
      <c r="I34">
        <v>2839</v>
      </c>
      <c r="J34">
        <v>6017</v>
      </c>
      <c r="K34">
        <v>4015</v>
      </c>
      <c r="L34">
        <v>1504</v>
      </c>
      <c r="M34">
        <v>5058</v>
      </c>
      <c r="N34" s="40">
        <v>7735</v>
      </c>
      <c r="O34" s="40">
        <v>5370</v>
      </c>
      <c r="P34">
        <v>6684</v>
      </c>
      <c r="Q34" s="40">
        <v>6521</v>
      </c>
      <c r="R34" s="40">
        <v>6167</v>
      </c>
      <c r="S34" s="40">
        <v>5524</v>
      </c>
      <c r="T34" s="40">
        <v>5943</v>
      </c>
      <c r="U34" s="40">
        <v>8294</v>
      </c>
      <c r="V34" s="40">
        <v>5310</v>
      </c>
    </row>
    <row r="35" spans="1:26" ht="15" x14ac:dyDescent="0.25">
      <c r="A35" t="s">
        <v>18</v>
      </c>
      <c r="C35" s="37" t="s">
        <v>33</v>
      </c>
      <c r="D35" s="4" t="s">
        <v>19</v>
      </c>
      <c r="E35" s="4" t="s">
        <v>74</v>
      </c>
      <c r="F35" s="4" t="s">
        <v>19</v>
      </c>
      <c r="G35" s="4" t="s">
        <v>19</v>
      </c>
      <c r="H35" s="4" t="s">
        <v>45</v>
      </c>
      <c r="I35" s="4" t="s">
        <v>19</v>
      </c>
      <c r="J35" s="4" t="s">
        <v>19</v>
      </c>
      <c r="K35" s="4" t="s">
        <v>19</v>
      </c>
      <c r="L35" s="11" t="s">
        <v>53</v>
      </c>
      <c r="M35" s="24" t="s">
        <v>55</v>
      </c>
      <c r="N35" s="25" t="s">
        <v>19</v>
      </c>
      <c r="O35" s="25" t="s">
        <v>59</v>
      </c>
      <c r="P35" s="4" t="s">
        <v>61</v>
      </c>
      <c r="Q35" s="41" t="s">
        <v>63</v>
      </c>
      <c r="R35" s="41" t="s">
        <v>19</v>
      </c>
      <c r="S35" s="41" t="s">
        <v>66</v>
      </c>
      <c r="T35" s="42" t="s">
        <v>68</v>
      </c>
      <c r="U35" s="41" t="s">
        <v>70</v>
      </c>
      <c r="V35" s="42" t="s">
        <v>72</v>
      </c>
    </row>
    <row r="36" spans="1:26" ht="39" thickBot="1" x14ac:dyDescent="0.25">
      <c r="A36" t="s">
        <v>20</v>
      </c>
      <c r="F36" s="4" t="s">
        <v>39</v>
      </c>
      <c r="G36" s="5" t="s">
        <v>43</v>
      </c>
      <c r="K36" s="5"/>
      <c r="N36" s="4"/>
      <c r="O36" s="4"/>
      <c r="Q36" s="4"/>
      <c r="R36" s="4"/>
      <c r="S36" s="4"/>
      <c r="T36" s="4"/>
      <c r="U36" s="4"/>
      <c r="V36" s="4"/>
    </row>
    <row r="37" spans="1:26" ht="13.5" thickTop="1" x14ac:dyDescent="0.2">
      <c r="A37" s="48" t="s">
        <v>83</v>
      </c>
      <c r="B37" s="49">
        <v>843352</v>
      </c>
      <c r="C37" s="50">
        <v>427005</v>
      </c>
      <c r="D37" s="49">
        <v>180546</v>
      </c>
      <c r="E37" s="49">
        <v>831619</v>
      </c>
      <c r="F37" s="49">
        <v>53351</v>
      </c>
      <c r="G37" s="49">
        <v>414060</v>
      </c>
      <c r="H37" s="49">
        <v>275518</v>
      </c>
      <c r="I37" s="49">
        <v>133925</v>
      </c>
      <c r="J37" s="49">
        <v>384785</v>
      </c>
      <c r="K37" s="49">
        <v>200409</v>
      </c>
      <c r="L37" s="49">
        <v>292784</v>
      </c>
      <c r="M37" s="49">
        <v>217950</v>
      </c>
      <c r="N37" s="49">
        <v>459653</v>
      </c>
      <c r="O37" s="49">
        <v>319832</v>
      </c>
      <c r="P37" s="49">
        <v>351389</v>
      </c>
      <c r="Q37" s="49">
        <v>468834</v>
      </c>
      <c r="R37" s="49">
        <v>369365</v>
      </c>
      <c r="S37" s="49">
        <v>344350</v>
      </c>
      <c r="T37" s="49">
        <v>510960</v>
      </c>
      <c r="U37" s="49">
        <v>1266298</v>
      </c>
      <c r="V37" s="49">
        <v>1125050</v>
      </c>
      <c r="W37" s="51"/>
      <c r="X37" s="51"/>
      <c r="Y37" s="52"/>
      <c r="Z37" s="30"/>
    </row>
    <row r="38" spans="1:26" x14ac:dyDescent="0.2">
      <c r="A38" s="53" t="s">
        <v>91</v>
      </c>
      <c r="B38" s="61">
        <v>1225599</v>
      </c>
      <c r="C38" s="61">
        <f>C2+C3+C4+C8+C13+C14+C23+C10+C15</f>
        <v>1013376</v>
      </c>
      <c r="D38" s="61">
        <f t="shared" ref="D38:V38" si="0">D2+D3+D4+D8+D13+D14+D23+D10+D15</f>
        <v>789639</v>
      </c>
      <c r="E38" s="61">
        <f t="shared" si="0"/>
        <v>2737724</v>
      </c>
      <c r="F38" s="61">
        <f t="shared" si="0"/>
        <v>270846</v>
      </c>
      <c r="G38" s="61">
        <f t="shared" si="0"/>
        <v>1042587</v>
      </c>
      <c r="H38" s="61">
        <f t="shared" si="0"/>
        <v>1441248</v>
      </c>
      <c r="I38" s="61">
        <f t="shared" si="0"/>
        <v>688429</v>
      </c>
      <c r="J38" s="61">
        <f t="shared" si="0"/>
        <v>1528430</v>
      </c>
      <c r="K38" s="61">
        <f t="shared" si="0"/>
        <v>1150269</v>
      </c>
      <c r="L38" s="61">
        <f t="shared" si="0"/>
        <v>579126</v>
      </c>
      <c r="M38" s="61">
        <f t="shared" si="0"/>
        <v>1058551</v>
      </c>
      <c r="N38" s="61">
        <f t="shared" si="0"/>
        <v>1349652</v>
      </c>
      <c r="O38" s="61">
        <f t="shared" si="0"/>
        <v>1420060</v>
      </c>
      <c r="P38" s="61">
        <f t="shared" si="0"/>
        <v>1270346</v>
      </c>
      <c r="Q38" s="61">
        <f t="shared" si="0"/>
        <v>1340792</v>
      </c>
      <c r="R38" s="61">
        <f t="shared" si="0"/>
        <v>1889795.67</v>
      </c>
      <c r="S38" s="61">
        <f t="shared" si="0"/>
        <v>1027064</v>
      </c>
      <c r="T38" s="61">
        <f t="shared" si="0"/>
        <v>2001447</v>
      </c>
      <c r="U38" s="61">
        <f t="shared" si="0"/>
        <v>1776184</v>
      </c>
      <c r="V38" s="61">
        <f t="shared" si="0"/>
        <v>2423441</v>
      </c>
      <c r="Y38" s="54"/>
    </row>
    <row r="39" spans="1:26" x14ac:dyDescent="0.2">
      <c r="A39" s="55" t="s">
        <v>90</v>
      </c>
      <c r="B39" s="6">
        <f t="shared" ref="B39:V39" si="1">B38/B37</f>
        <v>1.453247279902105</v>
      </c>
      <c r="C39" s="6">
        <f t="shared" si="1"/>
        <v>2.3732181122000915</v>
      </c>
      <c r="D39" s="6">
        <f t="shared" si="1"/>
        <v>4.3736166960220668</v>
      </c>
      <c r="E39" s="6">
        <f t="shared" si="1"/>
        <v>3.292041187130164</v>
      </c>
      <c r="F39" s="6">
        <f t="shared" si="1"/>
        <v>5.0766808494686133</v>
      </c>
      <c r="G39" s="6">
        <f t="shared" si="1"/>
        <v>2.5179611650485438</v>
      </c>
      <c r="H39" s="6">
        <f t="shared" si="1"/>
        <v>5.2310484251482663</v>
      </c>
      <c r="I39" s="6">
        <f t="shared" si="1"/>
        <v>5.1404069441851785</v>
      </c>
      <c r="J39" s="6">
        <f t="shared" si="1"/>
        <v>3.9721662746728694</v>
      </c>
      <c r="K39" s="6">
        <f t="shared" si="1"/>
        <v>5.7396075026570665</v>
      </c>
      <c r="L39" s="6">
        <f t="shared" si="1"/>
        <v>1.9779974315536368</v>
      </c>
      <c r="M39" s="6">
        <f t="shared" si="1"/>
        <v>4.8568524891030052</v>
      </c>
      <c r="N39" s="6">
        <f t="shared" si="1"/>
        <v>2.9362410339973848</v>
      </c>
      <c r="O39" s="6">
        <f t="shared" si="1"/>
        <v>4.4400185097176017</v>
      </c>
      <c r="P39" s="6">
        <f t="shared" si="1"/>
        <v>3.6152127698931955</v>
      </c>
      <c r="Q39" s="6">
        <f t="shared" si="1"/>
        <v>2.8598437826608136</v>
      </c>
      <c r="R39" s="6">
        <f t="shared" si="1"/>
        <v>5.1163366047134948</v>
      </c>
      <c r="S39" s="6">
        <f t="shared" si="1"/>
        <v>2.9826165238855817</v>
      </c>
      <c r="T39" s="6">
        <f t="shared" si="1"/>
        <v>3.9170326444340064</v>
      </c>
      <c r="U39" s="6">
        <f t="shared" si="1"/>
        <v>1.4026587738431238</v>
      </c>
      <c r="V39" s="6">
        <f t="shared" si="1"/>
        <v>2.1540740411537267</v>
      </c>
      <c r="Y39" s="54"/>
      <c r="Z39" s="30"/>
    </row>
    <row r="40" spans="1:26" x14ac:dyDescent="0.2">
      <c r="A40" s="55"/>
      <c r="B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Y40" s="54"/>
      <c r="Z40" s="30"/>
    </row>
    <row r="41" spans="1:26" x14ac:dyDescent="0.2">
      <c r="A41" s="55" t="s">
        <v>103</v>
      </c>
      <c r="B41" s="61">
        <v>1254993</v>
      </c>
      <c r="C41" s="61">
        <f>C2+C3+C4+C8+C10+C13+C14+C21+C22+C23+C24+C15</f>
        <v>1053605</v>
      </c>
      <c r="D41" s="61">
        <f t="shared" ref="D41:V41" si="2">D2+D3+D4+D8+D10+D13+D14+D21+D22+D23+D24+D15</f>
        <v>838697</v>
      </c>
      <c r="E41" s="61">
        <f t="shared" si="2"/>
        <v>2737724</v>
      </c>
      <c r="F41" s="61">
        <f t="shared" si="2"/>
        <v>309822</v>
      </c>
      <c r="G41" s="61">
        <f t="shared" si="2"/>
        <v>1117875</v>
      </c>
      <c r="H41" s="61">
        <f t="shared" si="2"/>
        <v>1551497</v>
      </c>
      <c r="I41" s="61">
        <f t="shared" si="2"/>
        <v>714134</v>
      </c>
      <c r="J41" s="61">
        <f t="shared" si="2"/>
        <v>1550763</v>
      </c>
      <c r="K41" s="61">
        <f t="shared" si="2"/>
        <v>1176142</v>
      </c>
      <c r="L41" s="61">
        <f t="shared" si="2"/>
        <v>643321</v>
      </c>
      <c r="M41" s="61">
        <f t="shared" si="2"/>
        <v>1111265</v>
      </c>
      <c r="N41" s="61">
        <f t="shared" si="2"/>
        <v>1426728</v>
      </c>
      <c r="O41" s="61">
        <f t="shared" si="2"/>
        <v>1447866</v>
      </c>
      <c r="P41" s="61">
        <f t="shared" si="2"/>
        <v>1343371</v>
      </c>
      <c r="Q41" s="61">
        <f t="shared" si="2"/>
        <v>1376774</v>
      </c>
      <c r="R41" s="61">
        <f t="shared" si="2"/>
        <v>1955639.1999999997</v>
      </c>
      <c r="S41" s="61">
        <f t="shared" si="2"/>
        <v>1070072</v>
      </c>
      <c r="T41" s="61">
        <f t="shared" si="2"/>
        <v>2062084</v>
      </c>
      <c r="U41" s="61">
        <f t="shared" si="2"/>
        <v>1844663</v>
      </c>
      <c r="V41" s="61">
        <f t="shared" si="2"/>
        <v>2523434</v>
      </c>
      <c r="Y41" s="54"/>
      <c r="Z41" s="30"/>
    </row>
    <row r="42" spans="1:26" x14ac:dyDescent="0.2">
      <c r="A42" s="55" t="s">
        <v>102</v>
      </c>
      <c r="B42" s="62">
        <f t="shared" ref="B42:V42" si="3">B41/B37</f>
        <v>1.4881010538897164</v>
      </c>
      <c r="C42" s="62">
        <f t="shared" si="3"/>
        <v>2.4674301237690424</v>
      </c>
      <c r="D42" s="62">
        <f t="shared" si="3"/>
        <v>4.645336922446357</v>
      </c>
      <c r="E42" s="62">
        <f t="shared" si="3"/>
        <v>3.292041187130164</v>
      </c>
      <c r="F42" s="62">
        <f t="shared" si="3"/>
        <v>5.8072388521302321</v>
      </c>
      <c r="G42" s="62">
        <f t="shared" si="3"/>
        <v>2.6997898855238369</v>
      </c>
      <c r="H42" s="62">
        <f t="shared" si="3"/>
        <v>5.631200139373834</v>
      </c>
      <c r="I42" s="62">
        <f t="shared" si="3"/>
        <v>5.3323427291394436</v>
      </c>
      <c r="J42" s="62">
        <f t="shared" si="3"/>
        <v>4.0302064789427865</v>
      </c>
      <c r="K42" s="62">
        <f t="shared" si="3"/>
        <v>5.868708491135628</v>
      </c>
      <c r="L42" s="62">
        <f t="shared" si="3"/>
        <v>2.1972546314006229</v>
      </c>
      <c r="M42" s="62">
        <f t="shared" si="3"/>
        <v>5.0987153016746962</v>
      </c>
      <c r="N42" s="62">
        <f t="shared" si="3"/>
        <v>3.1039240470528857</v>
      </c>
      <c r="O42" s="62">
        <f t="shared" si="3"/>
        <v>4.5269579028990217</v>
      </c>
      <c r="P42" s="62">
        <f t="shared" si="3"/>
        <v>3.823030885998139</v>
      </c>
      <c r="Q42" s="62">
        <f t="shared" si="3"/>
        <v>2.9365916294466698</v>
      </c>
      <c r="R42" s="62">
        <f t="shared" si="3"/>
        <v>5.2945980263425056</v>
      </c>
      <c r="S42" s="62">
        <f t="shared" si="3"/>
        <v>3.1075127050965587</v>
      </c>
      <c r="T42" s="62">
        <f t="shared" si="3"/>
        <v>4.0357053389697821</v>
      </c>
      <c r="U42" s="62">
        <f t="shared" si="3"/>
        <v>1.4567368818398196</v>
      </c>
      <c r="V42" s="62">
        <f t="shared" si="3"/>
        <v>2.2429527576552153</v>
      </c>
      <c r="Y42" s="54"/>
    </row>
    <row r="43" spans="1:26" x14ac:dyDescent="0.2">
      <c r="A43" s="56"/>
      <c r="B43" s="65"/>
      <c r="Y43" s="54"/>
    </row>
    <row r="44" spans="1:26" x14ac:dyDescent="0.2">
      <c r="A44" s="55" t="s">
        <v>88</v>
      </c>
      <c r="B44" s="31">
        <v>1928623</v>
      </c>
      <c r="C44" s="31">
        <f t="shared" ref="C44:V44" si="4">C31</f>
        <v>1849350</v>
      </c>
      <c r="D44" s="31">
        <f t="shared" si="4"/>
        <v>1356194</v>
      </c>
      <c r="E44" s="31">
        <f t="shared" si="4"/>
        <v>6848398</v>
      </c>
      <c r="F44" s="31">
        <f t="shared" si="4"/>
        <v>482076</v>
      </c>
      <c r="G44" s="31">
        <f t="shared" si="4"/>
        <v>1785800</v>
      </c>
      <c r="H44" s="31">
        <f t="shared" si="4"/>
        <v>3111965</v>
      </c>
      <c r="I44" s="31">
        <f t="shared" si="4"/>
        <v>1101598</v>
      </c>
      <c r="J44" s="31">
        <f t="shared" si="4"/>
        <v>1948313</v>
      </c>
      <c r="K44" s="31">
        <f t="shared" si="4"/>
        <v>1899446</v>
      </c>
      <c r="L44" s="31">
        <f t="shared" si="4"/>
        <v>894426</v>
      </c>
      <c r="M44" s="61">
        <f t="shared" si="4"/>
        <v>1641786</v>
      </c>
      <c r="N44" s="61">
        <f t="shared" si="4"/>
        <v>2282658</v>
      </c>
      <c r="O44" s="61">
        <f t="shared" si="4"/>
        <v>1923499</v>
      </c>
      <c r="P44" s="61">
        <f t="shared" si="4"/>
        <v>2243973</v>
      </c>
      <c r="Q44" s="61">
        <f t="shared" si="4"/>
        <v>2097060</v>
      </c>
      <c r="R44" s="61">
        <f t="shared" si="4"/>
        <v>2953676.74</v>
      </c>
      <c r="S44" s="61">
        <f t="shared" si="4"/>
        <v>1395808</v>
      </c>
      <c r="T44" s="61">
        <f t="shared" si="4"/>
        <v>2741545</v>
      </c>
      <c r="U44" s="61">
        <f t="shared" si="4"/>
        <v>2602687</v>
      </c>
      <c r="V44" s="61">
        <f t="shared" si="4"/>
        <v>3755045</v>
      </c>
      <c r="Y44" s="54"/>
    </row>
    <row r="45" spans="1:26" x14ac:dyDescent="0.2">
      <c r="A45" s="55" t="s">
        <v>89</v>
      </c>
      <c r="B45" s="6">
        <f t="shared" ref="B45:V45" si="5">B44/B37</f>
        <v>2.2868541249679848</v>
      </c>
      <c r="C45" s="6">
        <f t="shared" si="5"/>
        <v>4.3309797309164999</v>
      </c>
      <c r="D45" s="6">
        <f t="shared" si="5"/>
        <v>7.5116258460447751</v>
      </c>
      <c r="E45" s="6">
        <f t="shared" si="5"/>
        <v>8.2350186804293788</v>
      </c>
      <c r="F45" s="6">
        <f t="shared" si="5"/>
        <v>9.0359318475754904</v>
      </c>
      <c r="G45" s="6">
        <f t="shared" si="5"/>
        <v>4.3129015118581844</v>
      </c>
      <c r="H45" s="6">
        <f t="shared" si="5"/>
        <v>11.294960764813915</v>
      </c>
      <c r="I45" s="6">
        <f t="shared" si="5"/>
        <v>8.2254844129176785</v>
      </c>
      <c r="J45" s="6">
        <f t="shared" si="5"/>
        <v>5.0633808490455712</v>
      </c>
      <c r="K45" s="6">
        <f t="shared" si="5"/>
        <v>9.4778478012464511</v>
      </c>
      <c r="L45" s="6">
        <f t="shared" si="5"/>
        <v>3.0549005410131702</v>
      </c>
      <c r="M45" s="6">
        <f t="shared" si="5"/>
        <v>7.5328561596696488</v>
      </c>
      <c r="N45" s="6">
        <f t="shared" si="5"/>
        <v>4.9660461260994708</v>
      </c>
      <c r="O45" s="6">
        <f t="shared" si="5"/>
        <v>6.0140917731809198</v>
      </c>
      <c r="P45" s="6">
        <f t="shared" si="5"/>
        <v>6.3860080992859762</v>
      </c>
      <c r="Q45" s="6">
        <f t="shared" si="5"/>
        <v>4.4729264515798768</v>
      </c>
      <c r="R45" s="6">
        <f t="shared" si="5"/>
        <v>7.9966340611590168</v>
      </c>
      <c r="S45" s="6">
        <f t="shared" si="5"/>
        <v>4.0534572382750111</v>
      </c>
      <c r="T45" s="6">
        <f t="shared" si="5"/>
        <v>5.3654787067480818</v>
      </c>
      <c r="U45" s="6">
        <f t="shared" si="5"/>
        <v>2.0553511100862516</v>
      </c>
      <c r="V45" s="6">
        <f t="shared" si="5"/>
        <v>3.3376694369139148</v>
      </c>
      <c r="Y45" s="54"/>
    </row>
    <row r="46" spans="1:26" x14ac:dyDescent="0.2">
      <c r="A46" s="66"/>
      <c r="Y46" s="54"/>
    </row>
    <row r="47" spans="1:26" x14ac:dyDescent="0.2">
      <c r="A47" s="66" t="s">
        <v>109</v>
      </c>
      <c r="Y47" s="54"/>
    </row>
    <row r="48" spans="1:26" ht="13.5" thickBot="1" x14ac:dyDescent="0.25">
      <c r="A48" s="77" t="s">
        <v>110</v>
      </c>
      <c r="B48" s="57"/>
      <c r="C48" s="5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9"/>
    </row>
    <row r="49" ht="13.5" thickTop="1" x14ac:dyDescent="0.2"/>
  </sheetData>
  <mergeCells count="9">
    <mergeCell ref="W29:X29"/>
    <mergeCell ref="W3:X3"/>
    <mergeCell ref="W5:X5"/>
    <mergeCell ref="W6:X6"/>
    <mergeCell ref="W14:X14"/>
    <mergeCell ref="W16:X16"/>
    <mergeCell ref="W8:X8"/>
    <mergeCell ref="W26:X26"/>
    <mergeCell ref="W27:X27"/>
  </mergeCells>
  <pageMargins left="0.7" right="0.7" top="0.75" bottom="0.75" header="0.3" footer="0.3"/>
  <pageSetup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22DD-8ECB-44E2-A985-ED5B59F84717}">
  <dimension ref="A1:G49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38" sqref="C38"/>
    </sheetView>
  </sheetViews>
  <sheetFormatPr defaultRowHeight="12.75" x14ac:dyDescent="0.2"/>
  <cols>
    <col min="1" max="1" width="60.5" customWidth="1"/>
    <col min="2" max="2" width="32.1640625" customWidth="1"/>
    <col min="3" max="3" width="19" bestFit="1" customWidth="1"/>
    <col min="4" max="4" width="20.83203125" bestFit="1" customWidth="1"/>
    <col min="5" max="6" width="23.83203125" customWidth="1"/>
    <col min="7" max="7" width="14.1640625" bestFit="1" customWidth="1"/>
  </cols>
  <sheetData>
    <row r="1" spans="1:6" x14ac:dyDescent="0.2">
      <c r="A1" s="2"/>
      <c r="B1" s="43" t="s">
        <v>76</v>
      </c>
      <c r="C1" s="35" t="s">
        <v>34</v>
      </c>
      <c r="D1" s="4" t="s">
        <v>51</v>
      </c>
      <c r="E1" s="4" t="s">
        <v>67</v>
      </c>
      <c r="F1" s="4" t="s">
        <v>71</v>
      </c>
    </row>
    <row r="2" spans="1:6" x14ac:dyDescent="0.2">
      <c r="A2" s="12" t="s">
        <v>0</v>
      </c>
      <c r="B2" s="12"/>
      <c r="C2" s="36">
        <v>453535</v>
      </c>
      <c r="D2" s="9">
        <v>216620</v>
      </c>
      <c r="E2" s="9">
        <v>846812</v>
      </c>
      <c r="F2" s="9">
        <v>1781382</v>
      </c>
    </row>
    <row r="3" spans="1:6" ht="22.5" x14ac:dyDescent="0.2">
      <c r="A3" s="63" t="s">
        <v>1</v>
      </c>
      <c r="B3" s="63"/>
      <c r="C3" s="13">
        <v>30200</v>
      </c>
      <c r="D3" s="10">
        <v>21200</v>
      </c>
      <c r="E3" s="10">
        <v>21600</v>
      </c>
      <c r="F3" s="10"/>
    </row>
    <row r="4" spans="1:6" x14ac:dyDescent="0.2">
      <c r="A4" s="63" t="s">
        <v>2</v>
      </c>
      <c r="B4" s="63"/>
      <c r="C4" s="13">
        <v>359275</v>
      </c>
      <c r="D4" s="10">
        <v>106964</v>
      </c>
      <c r="E4" s="10">
        <v>527752</v>
      </c>
      <c r="F4" s="10"/>
    </row>
    <row r="5" spans="1:6" x14ac:dyDescent="0.2">
      <c r="A5" s="64" t="s">
        <v>56</v>
      </c>
      <c r="B5" s="64"/>
      <c r="C5" s="13">
        <v>7657</v>
      </c>
      <c r="D5" s="10">
        <v>65387</v>
      </c>
      <c r="E5" s="10"/>
      <c r="F5" s="10"/>
    </row>
    <row r="6" spans="1:6" x14ac:dyDescent="0.2">
      <c r="A6" s="63" t="s">
        <v>3</v>
      </c>
      <c r="B6" s="63"/>
      <c r="C6" s="13">
        <v>353995</v>
      </c>
      <c r="D6" s="10">
        <v>84182</v>
      </c>
      <c r="E6" s="10">
        <v>330058</v>
      </c>
      <c r="F6" s="10">
        <v>328593</v>
      </c>
    </row>
    <row r="7" spans="1:6" x14ac:dyDescent="0.2">
      <c r="A7" s="63" t="s">
        <v>5</v>
      </c>
      <c r="B7" s="63"/>
      <c r="C7" s="13"/>
    </row>
    <row r="8" spans="1:6" x14ac:dyDescent="0.2">
      <c r="A8" s="63" t="s">
        <v>4</v>
      </c>
      <c r="B8" s="63"/>
      <c r="C8" s="13">
        <v>98709</v>
      </c>
      <c r="D8" s="10">
        <v>126292</v>
      </c>
      <c r="E8" s="10">
        <v>94245</v>
      </c>
      <c r="F8" s="10">
        <v>549953</v>
      </c>
    </row>
    <row r="9" spans="1:6" x14ac:dyDescent="0.2">
      <c r="A9" s="63" t="s">
        <v>6</v>
      </c>
      <c r="B9" s="63"/>
      <c r="C9" s="13">
        <v>224989</v>
      </c>
      <c r="D9" s="10">
        <v>76062</v>
      </c>
      <c r="E9" s="10">
        <v>102082</v>
      </c>
      <c r="F9" s="10">
        <v>663563</v>
      </c>
    </row>
    <row r="10" spans="1:6" x14ac:dyDescent="0.2">
      <c r="A10" s="63" t="s">
        <v>21</v>
      </c>
      <c r="B10" s="63"/>
      <c r="C10" s="13">
        <v>38579</v>
      </c>
      <c r="D10" s="10"/>
      <c r="E10" s="10">
        <v>7394</v>
      </c>
      <c r="F10" s="10"/>
    </row>
    <row r="11" spans="1:6" x14ac:dyDescent="0.2">
      <c r="A11" s="63" t="s">
        <v>22</v>
      </c>
      <c r="B11" s="63"/>
      <c r="C11" s="3"/>
      <c r="D11" s="10">
        <v>12770</v>
      </c>
      <c r="E11" s="10">
        <v>77244</v>
      </c>
      <c r="F11" s="10">
        <v>24400</v>
      </c>
    </row>
    <row r="12" spans="1:6" x14ac:dyDescent="0.2">
      <c r="A12" s="63" t="s">
        <v>23</v>
      </c>
      <c r="B12" s="63"/>
      <c r="C12" s="3"/>
      <c r="D12" s="10">
        <v>1925</v>
      </c>
      <c r="E12" s="10">
        <v>1968</v>
      </c>
      <c r="F12" s="10">
        <v>6375</v>
      </c>
    </row>
    <row r="13" spans="1:6" x14ac:dyDescent="0.2">
      <c r="A13" s="63" t="s">
        <v>24</v>
      </c>
      <c r="B13" s="63"/>
      <c r="C13" s="3"/>
      <c r="E13" s="14"/>
      <c r="F13" s="14"/>
    </row>
    <row r="14" spans="1:6" x14ac:dyDescent="0.2">
      <c r="A14" s="63" t="s">
        <v>7</v>
      </c>
      <c r="B14" s="63"/>
      <c r="C14" s="3"/>
      <c r="D14" s="10">
        <v>26071</v>
      </c>
      <c r="E14" s="10">
        <v>16725</v>
      </c>
      <c r="F14" s="10"/>
    </row>
    <row r="15" spans="1:6" x14ac:dyDescent="0.2">
      <c r="A15" s="63" t="s">
        <v>25</v>
      </c>
      <c r="B15" s="63"/>
      <c r="C15" s="13">
        <v>21005</v>
      </c>
      <c r="D15" s="10">
        <v>76725</v>
      </c>
      <c r="E15" s="10">
        <v>466880</v>
      </c>
      <c r="F15" s="10"/>
    </row>
    <row r="16" spans="1:6" x14ac:dyDescent="0.2">
      <c r="A16" s="63" t="s">
        <v>8</v>
      </c>
      <c r="B16" s="63"/>
      <c r="C16" s="13">
        <v>125078</v>
      </c>
      <c r="E16" s="10"/>
      <c r="F16" s="10"/>
    </row>
    <row r="17" spans="1:6" x14ac:dyDescent="0.2">
      <c r="A17" s="63" t="s">
        <v>26</v>
      </c>
      <c r="B17" s="63"/>
      <c r="C17" s="3"/>
      <c r="E17" s="10">
        <v>1026</v>
      </c>
    </row>
    <row r="18" spans="1:6" x14ac:dyDescent="0.2">
      <c r="A18" s="63" t="s">
        <v>27</v>
      </c>
      <c r="B18" s="63"/>
      <c r="C18" s="3">
        <v>6983</v>
      </c>
      <c r="D18" s="14"/>
      <c r="E18" s="10">
        <v>1347</v>
      </c>
      <c r="F18" s="10"/>
    </row>
    <row r="19" spans="1:6" x14ac:dyDescent="0.2">
      <c r="A19" s="63" t="s">
        <v>9</v>
      </c>
      <c r="B19" s="63"/>
      <c r="C19" s="3">
        <v>32743</v>
      </c>
      <c r="D19" s="10"/>
      <c r="E19" s="10">
        <v>62853</v>
      </c>
      <c r="F19" s="17">
        <v>75529</v>
      </c>
    </row>
    <row r="20" spans="1:6" x14ac:dyDescent="0.2">
      <c r="A20" s="63" t="s">
        <v>10</v>
      </c>
      <c r="B20" s="63"/>
      <c r="C20" s="3"/>
      <c r="E20" s="17"/>
      <c r="F20" s="17"/>
    </row>
    <row r="21" spans="1:6" x14ac:dyDescent="0.2">
      <c r="A21" s="63" t="s">
        <v>28</v>
      </c>
      <c r="B21" s="63"/>
      <c r="C21" s="3"/>
      <c r="E21" s="10">
        <v>12789</v>
      </c>
      <c r="F21" s="17">
        <v>25794</v>
      </c>
    </row>
    <row r="22" spans="1:6" x14ac:dyDescent="0.2">
      <c r="A22" s="63" t="s">
        <v>29</v>
      </c>
      <c r="B22" s="63"/>
      <c r="C22" s="3">
        <v>40229</v>
      </c>
      <c r="D22" s="10">
        <v>15383</v>
      </c>
      <c r="E22" s="10">
        <v>11784</v>
      </c>
      <c r="F22" s="17">
        <v>25596</v>
      </c>
    </row>
    <row r="23" spans="1:6" x14ac:dyDescent="0.2">
      <c r="A23" s="63" t="s">
        <v>30</v>
      </c>
      <c r="B23" s="63"/>
      <c r="C23" s="3">
        <v>12073</v>
      </c>
      <c r="D23" s="10">
        <v>5254</v>
      </c>
      <c r="E23" s="10">
        <v>20039</v>
      </c>
      <c r="F23" s="17">
        <v>92106</v>
      </c>
    </row>
    <row r="24" spans="1:6" x14ac:dyDescent="0.2">
      <c r="A24" s="63" t="s">
        <v>31</v>
      </c>
      <c r="B24" s="63"/>
      <c r="C24" s="3"/>
      <c r="D24" s="10">
        <v>48812</v>
      </c>
      <c r="E24" s="10">
        <v>36064</v>
      </c>
      <c r="F24" s="17">
        <v>48603</v>
      </c>
    </row>
    <row r="25" spans="1:6" x14ac:dyDescent="0.2">
      <c r="A25" s="63" t="s">
        <v>32</v>
      </c>
      <c r="B25" s="63"/>
      <c r="C25" s="3"/>
      <c r="E25" s="10">
        <v>1432</v>
      </c>
      <c r="F25" s="14"/>
    </row>
    <row r="26" spans="1:6" x14ac:dyDescent="0.2">
      <c r="A26" s="63" t="s">
        <v>11</v>
      </c>
      <c r="B26" s="63"/>
      <c r="C26" s="3"/>
      <c r="E26" s="14"/>
      <c r="F26" s="14"/>
    </row>
    <row r="27" spans="1:6" x14ac:dyDescent="0.2">
      <c r="A27" s="63" t="s">
        <v>12</v>
      </c>
      <c r="B27" s="63"/>
      <c r="C27" s="3"/>
    </row>
    <row r="28" spans="1:6" x14ac:dyDescent="0.2">
      <c r="A28" s="64" t="s">
        <v>41</v>
      </c>
      <c r="B28" s="64"/>
      <c r="C28" s="3"/>
      <c r="E28" s="17"/>
      <c r="F28" s="17"/>
    </row>
    <row r="29" spans="1:6" x14ac:dyDescent="0.2">
      <c r="A29" s="63" t="s">
        <v>13</v>
      </c>
      <c r="B29" s="63"/>
      <c r="C29" s="3"/>
      <c r="D29" s="10"/>
      <c r="E29" s="10">
        <v>19445</v>
      </c>
      <c r="F29" s="17">
        <v>54341</v>
      </c>
    </row>
    <row r="30" spans="1:6" x14ac:dyDescent="0.2">
      <c r="A30" s="63" t="s">
        <v>14</v>
      </c>
      <c r="B30" s="63"/>
      <c r="C30" s="3">
        <v>44300</v>
      </c>
      <c r="D30" s="10">
        <v>10779</v>
      </c>
      <c r="E30" s="10">
        <v>82006</v>
      </c>
      <c r="F30" s="17">
        <v>78810</v>
      </c>
    </row>
    <row r="31" spans="1:6" x14ac:dyDescent="0.2">
      <c r="A31" s="63" t="s">
        <v>15</v>
      </c>
      <c r="B31" s="63"/>
      <c r="C31" s="3">
        <v>1849350</v>
      </c>
      <c r="D31" s="10">
        <v>894426</v>
      </c>
      <c r="E31" s="10">
        <v>2741545</v>
      </c>
      <c r="F31" s="17">
        <v>3755045</v>
      </c>
    </row>
    <row r="32" spans="1:6" x14ac:dyDescent="0.2">
      <c r="A32" s="1"/>
      <c r="B32" s="1"/>
      <c r="C32" s="3"/>
      <c r="E32" s="10"/>
      <c r="F32" s="10"/>
    </row>
    <row r="33" spans="1:7" ht="15" x14ac:dyDescent="0.2">
      <c r="A33" t="s">
        <v>16</v>
      </c>
      <c r="C33" s="37" t="s">
        <v>36</v>
      </c>
      <c r="D33" s="11" t="s">
        <v>52</v>
      </c>
      <c r="E33" s="38" t="s">
        <v>42</v>
      </c>
      <c r="F33" s="38" t="s">
        <v>42</v>
      </c>
    </row>
    <row r="34" spans="1:7" x14ac:dyDescent="0.2">
      <c r="A34" t="s">
        <v>17</v>
      </c>
      <c r="C34" s="39">
        <v>2920</v>
      </c>
      <c r="D34">
        <v>1504</v>
      </c>
      <c r="E34" s="40">
        <v>5943</v>
      </c>
      <c r="F34" s="40">
        <v>5310</v>
      </c>
    </row>
    <row r="35" spans="1:7" ht="15" x14ac:dyDescent="0.25">
      <c r="A35" t="s">
        <v>18</v>
      </c>
      <c r="C35" s="37" t="s">
        <v>33</v>
      </c>
      <c r="D35" s="11" t="s">
        <v>53</v>
      </c>
      <c r="E35" s="42" t="s">
        <v>68</v>
      </c>
      <c r="F35" s="42" t="s">
        <v>72</v>
      </c>
    </row>
    <row r="36" spans="1:7" ht="13.5" thickBot="1" x14ac:dyDescent="0.25">
      <c r="A36" t="s">
        <v>20</v>
      </c>
      <c r="C36" s="3"/>
      <c r="E36" s="4"/>
      <c r="F36" s="4"/>
    </row>
    <row r="37" spans="1:7" ht="13.5" thickTop="1" x14ac:dyDescent="0.2">
      <c r="A37" s="67" t="s">
        <v>105</v>
      </c>
      <c r="B37" s="68">
        <f>3+1+1855+433+411+476+84</f>
        <v>3263</v>
      </c>
      <c r="C37" s="68">
        <f>C34</f>
        <v>2920</v>
      </c>
      <c r="D37" s="68">
        <f>D34</f>
        <v>1504</v>
      </c>
      <c r="E37" s="68">
        <f>E34</f>
        <v>5943</v>
      </c>
      <c r="F37" s="69">
        <f>F34</f>
        <v>5310</v>
      </c>
    </row>
    <row r="38" spans="1:7" x14ac:dyDescent="0.2">
      <c r="A38" s="53" t="s">
        <v>91</v>
      </c>
      <c r="B38" s="61">
        <v>1225599</v>
      </c>
      <c r="C38" s="61">
        <f>C2+C3+C4+C8+C13+C14+C23+C10+C15</f>
        <v>1013376</v>
      </c>
      <c r="D38" s="61">
        <f>D2+D3+D4+D8+D13+D14+D23+D10+D15</f>
        <v>579126</v>
      </c>
      <c r="E38" s="61">
        <f>E2+E3+E4+E8+E13+E14+E23+E10+E15</f>
        <v>2001447</v>
      </c>
      <c r="F38" s="70">
        <f>F2+F3+F4+F8+F13+F14+F23+F10+F15</f>
        <v>2423441</v>
      </c>
    </row>
    <row r="39" spans="1:7" x14ac:dyDescent="0.2">
      <c r="A39" s="66" t="s">
        <v>106</v>
      </c>
      <c r="B39" s="6">
        <f>B38/B37</f>
        <v>375.60496475635915</v>
      </c>
      <c r="C39" s="6">
        <f>C38/C37</f>
        <v>347.04657534246576</v>
      </c>
      <c r="D39" s="6">
        <f>D38/D37</f>
        <v>385.05718085106383</v>
      </c>
      <c r="E39" s="6">
        <f>E38/E37</f>
        <v>336.77385159010601</v>
      </c>
      <c r="F39" s="72">
        <f>F38/F37</f>
        <v>456.39190207156309</v>
      </c>
    </row>
    <row r="40" spans="1:7" x14ac:dyDescent="0.2">
      <c r="A40" s="55"/>
      <c r="B40" s="31"/>
      <c r="C40" s="31"/>
      <c r="D40" s="31"/>
      <c r="E40" s="31"/>
      <c r="F40" s="71"/>
    </row>
    <row r="41" spans="1:7" x14ac:dyDescent="0.2">
      <c r="A41" s="55" t="s">
        <v>103</v>
      </c>
      <c r="B41" s="61">
        <v>1254993</v>
      </c>
      <c r="C41" s="61">
        <f>C2+C3+C4+C8+C10+C13+C14+C21+C22+C23+C24+C15</f>
        <v>1053605</v>
      </c>
      <c r="D41" s="61">
        <f>D2+D3+D4+D8+D10+D13+D14+D21+D22+D23+D24+D15</f>
        <v>643321</v>
      </c>
      <c r="E41" s="61">
        <f>E2+E3+E4+E8+E10+E13+E14+E21+E22+E23+E24+E15</f>
        <v>2062084</v>
      </c>
      <c r="F41" s="70">
        <f>F2+F3+F4+F8+F10+F13+F14+F21+F22+F23+F24+F15</f>
        <v>2523434</v>
      </c>
      <c r="G41" s="30"/>
    </row>
    <row r="42" spans="1:7" x14ac:dyDescent="0.2">
      <c r="A42" s="66" t="s">
        <v>107</v>
      </c>
      <c r="B42" s="62">
        <f>B41/B37</f>
        <v>384.61323935029117</v>
      </c>
      <c r="C42" s="62">
        <f>C41/C37</f>
        <v>360.82363013698631</v>
      </c>
      <c r="D42" s="62">
        <f>D41/D37</f>
        <v>427.74002659574467</v>
      </c>
      <c r="E42" s="62">
        <f>E41/E37</f>
        <v>346.97694766952719</v>
      </c>
      <c r="F42" s="73">
        <f>F41/F37</f>
        <v>475.22297551789075</v>
      </c>
    </row>
    <row r="43" spans="1:7" x14ac:dyDescent="0.2">
      <c r="A43" s="56"/>
      <c r="B43" s="65"/>
      <c r="C43" s="3"/>
      <c r="F43" s="54"/>
    </row>
    <row r="44" spans="1:7" x14ac:dyDescent="0.2">
      <c r="A44" s="55" t="s">
        <v>88</v>
      </c>
      <c r="B44" s="31">
        <v>1928623</v>
      </c>
      <c r="C44" s="31">
        <f>C31</f>
        <v>1849350</v>
      </c>
      <c r="D44" s="31">
        <f>D31</f>
        <v>894426</v>
      </c>
      <c r="E44" s="61">
        <f>E31</f>
        <v>2741545</v>
      </c>
      <c r="F44" s="70">
        <f>F31</f>
        <v>3755045</v>
      </c>
    </row>
    <row r="45" spans="1:7" x14ac:dyDescent="0.2">
      <c r="A45" s="66" t="s">
        <v>108</v>
      </c>
      <c r="B45" s="62">
        <f>B44/B37</f>
        <v>591.05822862396565</v>
      </c>
      <c r="C45" s="62">
        <f>C44/C37</f>
        <v>633.33904109589037</v>
      </c>
      <c r="D45" s="62">
        <f>D44/D37</f>
        <v>594.69813829787233</v>
      </c>
      <c r="E45" s="62">
        <f>E44/E37</f>
        <v>461.30657916876999</v>
      </c>
      <c r="F45" s="73">
        <f>F44/F37</f>
        <v>707.16478342749531</v>
      </c>
    </row>
    <row r="46" spans="1:7" x14ac:dyDescent="0.2">
      <c r="A46" s="66"/>
      <c r="C46" s="3"/>
      <c r="F46" s="54"/>
    </row>
    <row r="47" spans="1:7" x14ac:dyDescent="0.2">
      <c r="A47" s="66" t="s">
        <v>109</v>
      </c>
      <c r="C47" s="3"/>
      <c r="F47" s="54"/>
    </row>
    <row r="48" spans="1:7" ht="13.5" thickBot="1" x14ac:dyDescent="0.25">
      <c r="A48" s="77" t="s">
        <v>110</v>
      </c>
      <c r="B48" s="57"/>
      <c r="C48" s="58"/>
      <c r="D48" s="57"/>
      <c r="E48" s="57"/>
      <c r="F48" s="59"/>
    </row>
    <row r="49" spans="3:3" ht="13.5" thickTop="1" x14ac:dyDescent="0.2">
      <c r="C49" s="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068D-0E0E-4508-9548-3DD65EEF5755}">
  <dimension ref="A1:N20"/>
  <sheetViews>
    <sheetView workbookViewId="0">
      <selection activeCell="G18" sqref="G18"/>
    </sheetView>
  </sheetViews>
  <sheetFormatPr defaultRowHeight="12.75" x14ac:dyDescent="0.2"/>
  <cols>
    <col min="1" max="1" width="27.6640625" customWidth="1"/>
    <col min="2" max="6" width="9.83203125" bestFit="1" customWidth="1"/>
    <col min="7" max="7" width="12.83203125" customWidth="1"/>
    <col min="8" max="8" width="13.5" customWidth="1"/>
    <col min="9" max="13" width="10.83203125" bestFit="1" customWidth="1"/>
    <col min="14" max="14" width="12.33203125" bestFit="1" customWidth="1"/>
  </cols>
  <sheetData>
    <row r="1" spans="1:14" x14ac:dyDescent="0.2">
      <c r="B1" s="32">
        <v>43482</v>
      </c>
      <c r="C1" s="32">
        <v>43513</v>
      </c>
      <c r="D1" s="32">
        <v>43541</v>
      </c>
      <c r="E1" s="32">
        <v>43572</v>
      </c>
      <c r="F1" s="32">
        <v>43602</v>
      </c>
      <c r="G1" s="32">
        <v>43633</v>
      </c>
      <c r="H1" s="32">
        <v>43663</v>
      </c>
      <c r="I1" s="32">
        <v>43694</v>
      </c>
      <c r="J1" s="32">
        <v>43725</v>
      </c>
      <c r="K1" s="32">
        <v>43755</v>
      </c>
      <c r="L1" s="32">
        <v>43786</v>
      </c>
      <c r="M1" s="32">
        <v>43816</v>
      </c>
      <c r="N1" s="4" t="s">
        <v>75</v>
      </c>
    </row>
    <row r="2" spans="1:14" x14ac:dyDescent="0.2">
      <c r="A2" s="4" t="s">
        <v>77</v>
      </c>
      <c r="B2" s="33">
        <v>96836.66</v>
      </c>
      <c r="C2" s="33">
        <v>96836.66</v>
      </c>
      <c r="D2" s="33">
        <v>96836.66</v>
      </c>
      <c r="E2" s="33">
        <v>96836.66</v>
      </c>
      <c r="F2" s="33">
        <v>96836.66</v>
      </c>
      <c r="G2" s="33">
        <v>96836.66</v>
      </c>
      <c r="H2" s="33">
        <v>101766.78</v>
      </c>
      <c r="I2" s="33">
        <v>101766.78</v>
      </c>
      <c r="J2" s="33">
        <v>101766.78</v>
      </c>
      <c r="K2" s="33">
        <v>101766.78</v>
      </c>
      <c r="L2" s="33">
        <v>101766.78</v>
      </c>
      <c r="M2" s="33">
        <v>101766.78</v>
      </c>
      <c r="N2" s="33">
        <f>SUM(B2:M2)</f>
        <v>1191620.6400000001</v>
      </c>
    </row>
    <row r="3" spans="1:14" x14ac:dyDescent="0.2">
      <c r="A3" s="4" t="s">
        <v>86</v>
      </c>
      <c r="B3" s="33"/>
      <c r="C3" s="33"/>
      <c r="D3" s="33"/>
      <c r="E3" s="33"/>
      <c r="F3" s="33"/>
      <c r="G3" s="33">
        <v>142.88999999999999</v>
      </c>
      <c r="H3" s="33"/>
      <c r="I3" s="33"/>
      <c r="J3" s="33"/>
      <c r="K3" s="33"/>
      <c r="L3" s="33"/>
      <c r="M3" s="33">
        <v>88.86</v>
      </c>
      <c r="N3" s="33">
        <f>SUM(B3:M3)</f>
        <v>231.75</v>
      </c>
    </row>
    <row r="4" spans="1:14" x14ac:dyDescent="0.2">
      <c r="A4" s="4" t="s">
        <v>78</v>
      </c>
      <c r="B4" s="33">
        <f>1410.5</f>
        <v>1410.5</v>
      </c>
      <c r="C4" s="33">
        <f>1617.88</f>
        <v>1617.88</v>
      </c>
      <c r="D4" s="33">
        <f>1612.77</f>
        <v>1612.77</v>
      </c>
      <c r="E4" s="33">
        <f>1166.8</f>
        <v>1166.8</v>
      </c>
      <c r="F4" s="33">
        <f>1896.07</f>
        <v>1896.07</v>
      </c>
      <c r="G4" s="33">
        <f>2199.48</f>
        <v>2199.48</v>
      </c>
      <c r="H4" s="33">
        <f>1858</f>
        <v>1858</v>
      </c>
      <c r="I4" s="33">
        <v>1765.42</v>
      </c>
      <c r="J4" s="33">
        <v>1538.54</v>
      </c>
      <c r="K4" s="33">
        <v>1544.96</v>
      </c>
      <c r="L4" s="33">
        <v>2440.9899999999998</v>
      </c>
      <c r="M4" s="33">
        <v>1934.29</v>
      </c>
      <c r="N4" s="33">
        <f t="shared" ref="N4:N12" si="0">SUM(B4:M4)</f>
        <v>20985.699999999997</v>
      </c>
    </row>
    <row r="5" spans="1:14" x14ac:dyDescent="0.2">
      <c r="A5" s="4" t="s">
        <v>79</v>
      </c>
      <c r="B5" s="34">
        <v>107.9</v>
      </c>
      <c r="C5" s="34">
        <v>123.77</v>
      </c>
      <c r="D5" s="34">
        <v>123.38</v>
      </c>
      <c r="E5" s="34">
        <v>89.26</v>
      </c>
      <c r="F5" s="34">
        <v>145.05000000000001</v>
      </c>
      <c r="G5" s="34">
        <v>168.26</v>
      </c>
      <c r="H5" s="34">
        <v>142.13999999999999</v>
      </c>
      <c r="I5" s="34">
        <v>135.06</v>
      </c>
      <c r="J5" s="34">
        <v>117.7</v>
      </c>
      <c r="K5" s="34">
        <v>118.19</v>
      </c>
      <c r="L5" s="34">
        <v>186.74</v>
      </c>
      <c r="M5" s="34">
        <v>147.97</v>
      </c>
      <c r="N5" s="33">
        <f t="shared" si="0"/>
        <v>1605.42</v>
      </c>
    </row>
    <row r="6" spans="1:14" x14ac:dyDescent="0.2">
      <c r="A6" s="4" t="s">
        <v>80</v>
      </c>
      <c r="B6" s="34">
        <v>501.23</v>
      </c>
      <c r="C6" s="34">
        <v>574.91999999999996</v>
      </c>
      <c r="D6" s="34">
        <v>573.1</v>
      </c>
      <c r="E6" s="34">
        <v>414.63</v>
      </c>
      <c r="F6" s="34">
        <v>673.77</v>
      </c>
      <c r="G6" s="34">
        <v>781.59</v>
      </c>
      <c r="H6" s="34">
        <f>647.3</f>
        <v>647.29999999999995</v>
      </c>
      <c r="I6" s="34">
        <v>615.04999999999995</v>
      </c>
      <c r="J6" s="34">
        <v>557.71</v>
      </c>
      <c r="K6" s="34">
        <v>560.04</v>
      </c>
      <c r="L6" s="34">
        <v>739.76</v>
      </c>
      <c r="M6" s="34">
        <v>730.06</v>
      </c>
      <c r="N6" s="33">
        <f t="shared" si="0"/>
        <v>7369.16</v>
      </c>
    </row>
    <row r="7" spans="1:14" x14ac:dyDescent="0.2">
      <c r="A7" s="4" t="s">
        <v>81</v>
      </c>
      <c r="B7" s="34">
        <v>240.63</v>
      </c>
      <c r="C7" s="34">
        <v>276.01</v>
      </c>
      <c r="D7" s="34">
        <v>275.14</v>
      </c>
      <c r="E7" s="34">
        <v>199.06</v>
      </c>
      <c r="F7" s="34">
        <v>323.47000000000003</v>
      </c>
      <c r="G7" s="34">
        <v>375.23</v>
      </c>
      <c r="H7" s="34">
        <v>316.98</v>
      </c>
      <c r="I7" s="34">
        <v>301.19</v>
      </c>
      <c r="J7" s="34">
        <v>295.08999999999997</v>
      </c>
      <c r="K7" s="34">
        <v>296.32</v>
      </c>
      <c r="L7" s="34">
        <v>468.18</v>
      </c>
      <c r="M7" s="34">
        <v>371</v>
      </c>
      <c r="N7" s="33">
        <f t="shared" si="0"/>
        <v>3738.3</v>
      </c>
    </row>
    <row r="8" spans="1:14" x14ac:dyDescent="0.2">
      <c r="A8" s="4" t="s">
        <v>82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47.78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3">
        <f t="shared" si="0"/>
        <v>47.78</v>
      </c>
    </row>
    <row r="9" spans="1:14" x14ac:dyDescent="0.2">
      <c r="B9" s="60">
        <f>SUM(B2:B8)</f>
        <v>99096.92</v>
      </c>
      <c r="C9" s="60">
        <f t="shared" ref="C9:N9" si="1">SUM(C2:C8)</f>
        <v>99429.24</v>
      </c>
      <c r="D9" s="60">
        <f t="shared" si="1"/>
        <v>99421.050000000017</v>
      </c>
      <c r="E9" s="60">
        <f t="shared" si="1"/>
        <v>98706.41</v>
      </c>
      <c r="F9" s="60">
        <f t="shared" si="1"/>
        <v>99875.020000000019</v>
      </c>
      <c r="G9" s="60">
        <f t="shared" si="1"/>
        <v>100551.88999999998</v>
      </c>
      <c r="H9" s="60">
        <f t="shared" si="1"/>
        <v>104731.2</v>
      </c>
      <c r="I9" s="60">
        <f t="shared" si="1"/>
        <v>104583.5</v>
      </c>
      <c r="J9" s="60">
        <f t="shared" si="1"/>
        <v>104275.81999999999</v>
      </c>
      <c r="K9" s="60">
        <f t="shared" si="1"/>
        <v>104286.29000000001</v>
      </c>
      <c r="L9" s="60">
        <f t="shared" si="1"/>
        <v>105602.45</v>
      </c>
      <c r="M9" s="60">
        <f t="shared" si="1"/>
        <v>105038.95999999999</v>
      </c>
      <c r="N9" s="60">
        <f t="shared" si="1"/>
        <v>1225598.75</v>
      </c>
    </row>
    <row r="10" spans="1:14" x14ac:dyDescent="0.2">
      <c r="A10" s="4" t="s">
        <v>100</v>
      </c>
      <c r="B10" s="34"/>
      <c r="C10" s="34"/>
      <c r="D10" s="34"/>
      <c r="E10" s="34"/>
      <c r="F10" s="34"/>
      <c r="G10" s="33">
        <v>1221.49</v>
      </c>
      <c r="H10" s="34"/>
      <c r="I10" s="34"/>
      <c r="J10" s="34"/>
      <c r="K10" s="34"/>
      <c r="L10" s="34"/>
      <c r="M10" s="33">
        <v>1273.32</v>
      </c>
      <c r="N10" s="33">
        <f t="shared" si="0"/>
        <v>2494.81</v>
      </c>
    </row>
    <row r="11" spans="1:14" x14ac:dyDescent="0.2">
      <c r="A11" s="4" t="s">
        <v>99</v>
      </c>
      <c r="B11" s="34"/>
      <c r="C11" s="34"/>
      <c r="D11" s="34"/>
      <c r="E11" s="34"/>
      <c r="F11" s="34"/>
      <c r="G11" s="33">
        <v>13098.31</v>
      </c>
      <c r="H11" s="34"/>
      <c r="I11" s="34"/>
      <c r="J11" s="34"/>
      <c r="K11" s="34"/>
      <c r="L11" s="34"/>
      <c r="M11" s="33">
        <v>13547.04</v>
      </c>
      <c r="N11" s="33">
        <f t="shared" si="0"/>
        <v>26645.35</v>
      </c>
    </row>
    <row r="12" spans="1:14" x14ac:dyDescent="0.2">
      <c r="A12" s="4" t="s">
        <v>104</v>
      </c>
      <c r="B12" s="34"/>
      <c r="C12" s="34"/>
      <c r="D12" s="34"/>
      <c r="E12" s="34"/>
      <c r="F12" s="34"/>
      <c r="G12" s="33">
        <v>254.5</v>
      </c>
      <c r="H12" s="34"/>
      <c r="I12" s="34"/>
      <c r="J12" s="34"/>
      <c r="K12" s="34"/>
      <c r="L12" s="34"/>
      <c r="M12" s="33">
        <v>0</v>
      </c>
      <c r="N12" s="33">
        <f t="shared" si="0"/>
        <v>254.5</v>
      </c>
    </row>
    <row r="13" spans="1:14" x14ac:dyDescent="0.2">
      <c r="B13" s="60">
        <f t="shared" ref="B13:L13" si="2">SUM(B10:B12)</f>
        <v>0</v>
      </c>
      <c r="C13" s="60">
        <f t="shared" si="2"/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14574.3</v>
      </c>
      <c r="H13" s="60">
        <f t="shared" si="2"/>
        <v>0</v>
      </c>
      <c r="I13" s="60">
        <f t="shared" si="2"/>
        <v>0</v>
      </c>
      <c r="J13" s="60">
        <f t="shared" si="2"/>
        <v>0</v>
      </c>
      <c r="K13" s="60">
        <f t="shared" si="2"/>
        <v>0</v>
      </c>
      <c r="L13" s="60">
        <f t="shared" si="2"/>
        <v>0</v>
      </c>
      <c r="M13" s="60">
        <f>SUM(M10:M12)</f>
        <v>14820.36</v>
      </c>
      <c r="N13" s="60">
        <f>SUM(N10:N12)</f>
        <v>29394.66</v>
      </c>
    </row>
    <row r="14" spans="1:14" x14ac:dyDescent="0.2">
      <c r="A14" s="4" t="s">
        <v>101</v>
      </c>
      <c r="B14" s="33">
        <f t="shared" ref="B14:F14" si="3">B9+B13</f>
        <v>99096.92</v>
      </c>
      <c r="C14" s="33">
        <f t="shared" si="3"/>
        <v>99429.24</v>
      </c>
      <c r="D14" s="33">
        <f t="shared" si="3"/>
        <v>99421.050000000017</v>
      </c>
      <c r="E14" s="33">
        <f t="shared" si="3"/>
        <v>98706.41</v>
      </c>
      <c r="F14" s="33">
        <f t="shared" si="3"/>
        <v>99875.020000000019</v>
      </c>
      <c r="G14" s="33">
        <f>G9+G13</f>
        <v>115126.18999999999</v>
      </c>
      <c r="H14" s="33">
        <f t="shared" ref="H14:L14" si="4">H9+H13</f>
        <v>104731.2</v>
      </c>
      <c r="I14" s="33">
        <f t="shared" si="4"/>
        <v>104583.5</v>
      </c>
      <c r="J14" s="33">
        <f t="shared" si="4"/>
        <v>104275.81999999999</v>
      </c>
      <c r="K14" s="33">
        <f t="shared" si="4"/>
        <v>104286.29000000001</v>
      </c>
      <c r="L14" s="33">
        <f t="shared" si="4"/>
        <v>105602.45</v>
      </c>
      <c r="M14" s="33">
        <f t="shared" ref="M14" si="5">M9+M13</f>
        <v>119859.31999999999</v>
      </c>
      <c r="N14" s="33">
        <f>N9+N13</f>
        <v>1254993.4099999999</v>
      </c>
    </row>
    <row r="15" spans="1:14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">
      <c r="B17" s="34"/>
      <c r="C17" s="34"/>
      <c r="D17" s="34"/>
      <c r="E17" s="34"/>
      <c r="F17" s="34"/>
      <c r="G17" s="40" t="s">
        <v>87</v>
      </c>
      <c r="H17" s="34"/>
      <c r="I17" s="34"/>
      <c r="J17" s="34"/>
      <c r="K17" s="34"/>
      <c r="L17" s="34"/>
      <c r="M17" s="40" t="s">
        <v>84</v>
      </c>
      <c r="N17" s="40" t="s">
        <v>75</v>
      </c>
    </row>
    <row r="18" spans="1:14" x14ac:dyDescent="0.2">
      <c r="A18" s="4" t="s">
        <v>85</v>
      </c>
      <c r="B18" s="33"/>
      <c r="C18" s="33"/>
      <c r="D18" s="33"/>
      <c r="E18" s="33"/>
      <c r="F18" s="33"/>
      <c r="G18" s="33">
        <f>70438.32+3889.81+867.77+7.97+1221.49+13098.31+254.5+2266.74+581019.96+15+1214.69+57760.34+1833.64+26645.35+30632+3960.46+156916.02+3999.9+16060.57</f>
        <v>972102.83999999985</v>
      </c>
      <c r="H18" s="33"/>
      <c r="I18" s="33"/>
      <c r="J18" s="33"/>
      <c r="K18" s="33"/>
      <c r="L18" s="33"/>
      <c r="M18" s="33">
        <f>83984.27+332.5+1273.32+13547.04+346.15+610600.68+1786.5+73185.41+376+8916.69+3841.32+139597.6+814.8+88.86+11082.2+847.8+3849.92+2048.76</f>
        <v>956519.82000000007</v>
      </c>
      <c r="N18" s="33">
        <f t="shared" ref="N18" si="6">SUM(B18:M18)</f>
        <v>1928622.66</v>
      </c>
    </row>
    <row r="19" spans="1:14" x14ac:dyDescent="0.2">
      <c r="A19" s="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170B-EB58-4ADC-B8D8-AC5E98FC286A}">
  <dimension ref="A1:H19"/>
  <sheetViews>
    <sheetView workbookViewId="0">
      <selection activeCell="F24" sqref="F24"/>
    </sheetView>
  </sheetViews>
  <sheetFormatPr defaultRowHeight="12.75" x14ac:dyDescent="0.2"/>
  <cols>
    <col min="2" max="2" width="20.33203125" customWidth="1"/>
    <col min="3" max="3" width="22.33203125" customWidth="1"/>
    <col min="4" max="4" width="15.6640625" customWidth="1"/>
    <col min="5" max="5" width="19" bestFit="1" customWidth="1"/>
    <col min="7" max="7" width="14" customWidth="1"/>
    <col min="8" max="8" width="11.83203125" bestFit="1" customWidth="1"/>
  </cols>
  <sheetData>
    <row r="1" spans="1:8" ht="45" x14ac:dyDescent="0.25">
      <c r="A1" s="44" t="s">
        <v>92</v>
      </c>
      <c r="B1" s="45" t="s">
        <v>93</v>
      </c>
      <c r="C1" s="45" t="s">
        <v>94</v>
      </c>
      <c r="D1" s="44" t="s">
        <v>95</v>
      </c>
      <c r="E1" s="45" t="s">
        <v>96</v>
      </c>
    </row>
    <row r="2" spans="1:8" x14ac:dyDescent="0.2">
      <c r="A2" s="46">
        <v>42552</v>
      </c>
      <c r="B2" s="47">
        <v>11234000</v>
      </c>
      <c r="C2" s="47">
        <v>35060000</v>
      </c>
      <c r="D2" s="47">
        <v>0</v>
      </c>
      <c r="E2" s="47">
        <v>25549500</v>
      </c>
    </row>
    <row r="3" spans="1:8" x14ac:dyDescent="0.2">
      <c r="A3" s="46">
        <v>42583</v>
      </c>
      <c r="B3" s="47">
        <v>14078000</v>
      </c>
      <c r="C3" s="47">
        <v>46882000</v>
      </c>
      <c r="D3" s="47">
        <v>0</v>
      </c>
      <c r="E3" s="47">
        <v>19993200</v>
      </c>
    </row>
    <row r="4" spans="1:8" x14ac:dyDescent="0.2">
      <c r="A4" s="46">
        <v>42614</v>
      </c>
      <c r="B4" s="47">
        <v>12467000</v>
      </c>
      <c r="C4" s="47">
        <v>45306000</v>
      </c>
      <c r="D4" s="47">
        <v>0</v>
      </c>
      <c r="E4" s="47">
        <v>24920400</v>
      </c>
    </row>
    <row r="5" spans="1:8" x14ac:dyDescent="0.2">
      <c r="A5" s="46">
        <v>42644</v>
      </c>
      <c r="B5" s="47">
        <v>12065000</v>
      </c>
      <c r="C5" s="47">
        <v>34396000</v>
      </c>
      <c r="D5" s="47">
        <v>0</v>
      </c>
      <c r="E5" s="47">
        <v>24173500</v>
      </c>
    </row>
    <row r="6" spans="1:8" x14ac:dyDescent="0.2">
      <c r="A6" s="46">
        <v>42675</v>
      </c>
      <c r="B6" s="47">
        <v>12865000</v>
      </c>
      <c r="C6" s="47">
        <v>36250000</v>
      </c>
      <c r="D6" s="47">
        <v>0</v>
      </c>
      <c r="E6" s="47">
        <v>24479700</v>
      </c>
      <c r="G6" s="4" t="s">
        <v>97</v>
      </c>
      <c r="H6" s="8">
        <f>SUM(B2:E13)</f>
        <v>900812416.66000009</v>
      </c>
    </row>
    <row r="7" spans="1:8" x14ac:dyDescent="0.2">
      <c r="A7" s="46">
        <v>42705</v>
      </c>
      <c r="B7" s="47">
        <v>13602000</v>
      </c>
      <c r="C7" s="47">
        <v>40016000</v>
      </c>
      <c r="D7" s="47">
        <v>0</v>
      </c>
      <c r="E7" s="47">
        <v>24351600</v>
      </c>
      <c r="G7" s="4" t="s">
        <v>98</v>
      </c>
      <c r="H7" s="8">
        <f>SUM(B8:E19)</f>
        <v>843352058.37857938</v>
      </c>
    </row>
    <row r="8" spans="1:8" x14ac:dyDescent="0.2">
      <c r="A8" s="46">
        <v>42736</v>
      </c>
      <c r="B8" s="47">
        <v>11800000</v>
      </c>
      <c r="C8" s="47">
        <v>38900000</v>
      </c>
      <c r="D8" s="47">
        <v>0</v>
      </c>
      <c r="E8" s="47">
        <v>22773700</v>
      </c>
    </row>
    <row r="9" spans="1:8" x14ac:dyDescent="0.2">
      <c r="A9" s="46">
        <v>42767</v>
      </c>
      <c r="B9" s="47">
        <v>12767000</v>
      </c>
      <c r="C9" s="47">
        <v>31892000</v>
      </c>
      <c r="D9" s="47">
        <v>0</v>
      </c>
      <c r="E9" s="47">
        <v>18769600</v>
      </c>
    </row>
    <row r="10" spans="1:8" x14ac:dyDescent="0.2">
      <c r="A10" s="46">
        <v>42795</v>
      </c>
      <c r="B10" s="47">
        <v>15525000</v>
      </c>
      <c r="C10" s="47">
        <v>39675000</v>
      </c>
      <c r="D10" s="47">
        <v>0</v>
      </c>
      <c r="E10" s="47">
        <v>27292400</v>
      </c>
    </row>
    <row r="11" spans="1:8" x14ac:dyDescent="0.2">
      <c r="A11" s="46">
        <v>42826</v>
      </c>
      <c r="B11" s="47">
        <v>12163000</v>
      </c>
      <c r="C11" s="47">
        <v>34427000</v>
      </c>
      <c r="D11" s="47">
        <v>0</v>
      </c>
      <c r="E11" s="47">
        <v>24693258.329999998</v>
      </c>
    </row>
    <row r="12" spans="1:8" x14ac:dyDescent="0.2">
      <c r="A12" s="46">
        <v>42856</v>
      </c>
      <c r="B12" s="47">
        <v>13441000</v>
      </c>
      <c r="C12" s="47">
        <v>37388000</v>
      </c>
      <c r="D12" s="47">
        <v>0</v>
      </c>
      <c r="E12" s="47">
        <v>20798100</v>
      </c>
    </row>
    <row r="13" spans="1:8" x14ac:dyDescent="0.2">
      <c r="A13" s="46">
        <v>42887</v>
      </c>
      <c r="B13" s="47">
        <v>13975000</v>
      </c>
      <c r="C13" s="47">
        <v>42966000</v>
      </c>
      <c r="D13" s="47">
        <v>0</v>
      </c>
      <c r="E13" s="47">
        <v>23877458.329999998</v>
      </c>
    </row>
    <row r="14" spans="1:8" x14ac:dyDescent="0.2">
      <c r="A14" s="46">
        <v>42917</v>
      </c>
      <c r="B14" s="47">
        <v>9904000</v>
      </c>
      <c r="C14" s="47">
        <v>33350000</v>
      </c>
      <c r="D14" s="47">
        <v>700</v>
      </c>
      <c r="E14" s="47">
        <v>24528600</v>
      </c>
    </row>
    <row r="15" spans="1:8" x14ac:dyDescent="0.2">
      <c r="A15" s="46">
        <v>42948</v>
      </c>
      <c r="B15" s="47">
        <v>10955000</v>
      </c>
      <c r="C15" s="47">
        <v>34936000</v>
      </c>
      <c r="D15" s="47">
        <v>0</v>
      </c>
      <c r="E15" s="47">
        <v>26399100</v>
      </c>
    </row>
    <row r="16" spans="1:8" x14ac:dyDescent="0.2">
      <c r="A16" s="46">
        <v>42979</v>
      </c>
      <c r="B16" s="47">
        <v>11142000</v>
      </c>
      <c r="C16" s="47">
        <v>32500000</v>
      </c>
      <c r="D16" s="47">
        <v>0</v>
      </c>
      <c r="E16" s="47">
        <v>27069400</v>
      </c>
    </row>
    <row r="17" spans="1:5" x14ac:dyDescent="0.2">
      <c r="A17" s="46">
        <v>43009</v>
      </c>
      <c r="B17" s="47">
        <v>10547000</v>
      </c>
      <c r="C17" s="47">
        <v>29626000</v>
      </c>
      <c r="D17" s="47">
        <v>0</v>
      </c>
      <c r="E17" s="47">
        <v>24204741.718579412</v>
      </c>
    </row>
    <row r="18" spans="1:5" x14ac:dyDescent="0.2">
      <c r="A18" s="46">
        <v>43040</v>
      </c>
      <c r="B18" s="47">
        <v>10530000</v>
      </c>
      <c r="C18" s="47">
        <v>25879000</v>
      </c>
      <c r="D18" s="47">
        <v>0</v>
      </c>
      <c r="E18" s="47">
        <v>24924500</v>
      </c>
    </row>
    <row r="19" spans="1:5" x14ac:dyDescent="0.2">
      <c r="A19" s="46">
        <v>43070</v>
      </c>
      <c r="B19" s="47">
        <v>11162000</v>
      </c>
      <c r="C19" s="47">
        <v>31497000.000000004</v>
      </c>
      <c r="D19" s="47">
        <v>0</v>
      </c>
      <c r="E19" s="47">
        <v>21073500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Comparison By Consumption</vt:lpstr>
      <vt:lpstr>Comparison by Customers</vt:lpstr>
      <vt:lpstr>Expenses</vt:lpstr>
      <vt:lpstr>Consumption COP</vt:lpstr>
      <vt:lpstr>'Comparison By Consumption'!Print_Titles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</dc:creator>
  <cp:lastModifiedBy>Tonya</cp:lastModifiedBy>
  <cp:lastPrinted>2019-08-05T18:42:50Z</cp:lastPrinted>
  <dcterms:created xsi:type="dcterms:W3CDTF">2019-08-04T14:56:33Z</dcterms:created>
  <dcterms:modified xsi:type="dcterms:W3CDTF">2019-08-12T14:00:07Z</dcterms:modified>
</cp:coreProperties>
</file>