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1080" windowWidth="11835" windowHeight="8730" tabRatio="741"/>
  </bookViews>
  <sheets>
    <sheet name="Present and Proposed Rates" sheetId="61" r:id="rId1"/>
    <sheet name="R" sheetId="60" r:id="rId2"/>
    <sheet name="Residential NonTOU" sheetId="24" state="hidden" r:id="rId3"/>
    <sheet name="Resid. - TOU" sheetId="28" state="hidden" r:id="rId4"/>
    <sheet name="C-1" sheetId="65" r:id="rId5"/>
    <sheet name="C-3" sheetId="66" r:id="rId6"/>
    <sheet name="D" sheetId="67" r:id="rId7"/>
    <sheet name="I-E" sheetId="68" r:id="rId8"/>
    <sheet name="I-E Direct" sheetId="75" r:id="rId9"/>
    <sheet name="L" sheetId="76" r:id="rId10"/>
    <sheet name="Lighting" sheetId="43" r:id="rId11"/>
    <sheet name="Incr-R" sheetId="79" r:id="rId12"/>
    <sheet name="Summary" sheetId="13" state="hidden" r:id="rId13"/>
    <sheet name="List" sheetId="73" r:id="rId14"/>
    <sheet name="Billing Determ" sheetId="74" r:id="rId15"/>
    <sheet name="Notice Tables" sheetId="70" r:id="rId16"/>
  </sheets>
  <definedNames>
    <definedName name="_xlnm.Print_Area" localSheetId="4">'C-1'!$A$1:$R$32</definedName>
    <definedName name="_xlnm.Print_Area" localSheetId="5">'C-3'!$A$1:$S$32</definedName>
    <definedName name="_xlnm.Print_Area" localSheetId="6">D!$A$1:$S$40</definedName>
    <definedName name="_xlnm.Print_Area" localSheetId="7">'I-E'!$A$1:$S$36</definedName>
    <definedName name="_xlnm.Print_Area" localSheetId="8">'I-E Direct'!$A$1:$S$36</definedName>
    <definedName name="_xlnm.Print_Area" localSheetId="11">'Incr-R'!$A$1:$K$39</definedName>
    <definedName name="_xlnm.Print_Area" localSheetId="9">L!$A$1:$S$35</definedName>
    <definedName name="_xlnm.Print_Area" localSheetId="10">Lighting!$A$1:$R$22</definedName>
    <definedName name="_xlnm.Print_Area" localSheetId="0">'Present and Proposed Rates'!$B$1:$Q$51</definedName>
    <definedName name="_xlnm.Print_Area" localSheetId="1">'R'!$A$1:$S$29</definedName>
    <definedName name="_xlnm.Print_Area" localSheetId="3">'Resid. - TOU'!$A$1:$H$35</definedName>
    <definedName name="_xlnm.Print_Area" localSheetId="2">'Residential NonTOU'!$A$1:$W$28</definedName>
    <definedName name="_xlnm.Print_Area" localSheetId="12">Summary!$A$1:$K$21</definedName>
    <definedName name="_xlnm.Print_Titles" localSheetId="11">'Incr-R'!$1:$1</definedName>
  </definedNames>
  <calcPr calcId="145621"/>
</workbook>
</file>

<file path=xl/calcChain.xml><?xml version="1.0" encoding="utf-8"?>
<calcChain xmlns="http://schemas.openxmlformats.org/spreadsheetml/2006/main">
  <c r="A3" i="43" l="1"/>
  <c r="A2" i="43"/>
  <c r="E19" i="13" l="1"/>
  <c r="F33" i="61"/>
  <c r="F32" i="61"/>
  <c r="F31" i="61"/>
  <c r="F30" i="61"/>
  <c r="R22" i="43"/>
  <c r="Q39" i="61" s="1"/>
  <c r="I18" i="43" l="1"/>
  <c r="D16" i="43"/>
  <c r="C14" i="13" s="1"/>
  <c r="G32" i="75"/>
  <c r="E17" i="75"/>
  <c r="E12" i="75"/>
  <c r="G33" i="61"/>
  <c r="E21" i="75" s="1"/>
  <c r="G32" i="61"/>
  <c r="G31" i="61"/>
  <c r="G30" i="61"/>
  <c r="D17" i="75"/>
  <c r="G27" i="75"/>
  <c r="G26" i="75"/>
  <c r="G25" i="75"/>
  <c r="G24" i="75"/>
  <c r="D14" i="13" l="1"/>
  <c r="I13" i="43"/>
  <c r="L13" i="43" s="1"/>
  <c r="R13" i="43" s="1"/>
  <c r="Q17" i="66" l="1"/>
  <c r="Q12" i="66"/>
  <c r="D8" i="70"/>
  <c r="H8" i="70"/>
  <c r="D10" i="70"/>
  <c r="H10" i="70"/>
  <c r="D11" i="70"/>
  <c r="H11" i="70"/>
  <c r="D13" i="70"/>
  <c r="H13" i="70"/>
  <c r="D14" i="70"/>
  <c r="H14" i="70"/>
  <c r="D16" i="70"/>
  <c r="H16" i="70"/>
  <c r="D17" i="70"/>
  <c r="D18" i="70"/>
  <c r="D19" i="70"/>
  <c r="D20" i="70"/>
  <c r="D21" i="70"/>
  <c r="D23" i="70"/>
  <c r="D24" i="70"/>
  <c r="D25" i="70"/>
  <c r="D26" i="70"/>
  <c r="D28" i="70"/>
  <c r="D29" i="70"/>
  <c r="D30" i="70"/>
  <c r="D7" i="70"/>
  <c r="H7" i="70"/>
  <c r="K27" i="70"/>
  <c r="K28" i="70"/>
  <c r="K29" i="70"/>
  <c r="K30" i="70"/>
  <c r="K31" i="70"/>
  <c r="K32" i="70"/>
  <c r="K26" i="70"/>
  <c r="K11" i="70"/>
  <c r="K12" i="70"/>
  <c r="K13" i="70"/>
  <c r="K14" i="70"/>
  <c r="K15" i="70"/>
  <c r="K16" i="70"/>
  <c r="K10" i="70"/>
  <c r="H7" i="79" l="1"/>
  <c r="H11" i="79" s="1"/>
  <c r="G7" i="79"/>
  <c r="G11" i="79" s="1"/>
  <c r="E7" i="79"/>
  <c r="E9" i="79" s="1"/>
  <c r="D7" i="79"/>
  <c r="D35" i="79" s="1"/>
  <c r="H12" i="79"/>
  <c r="G12" i="79"/>
  <c r="E12" i="79"/>
  <c r="C13" i="79"/>
  <c r="C12" i="79"/>
  <c r="C10" i="79"/>
  <c r="C11" i="79"/>
  <c r="C9" i="79"/>
  <c r="A1" i="79"/>
  <c r="C14" i="79"/>
  <c r="G10" i="79" l="1"/>
  <c r="G35" i="79"/>
  <c r="G8" i="79"/>
  <c r="E8" i="79"/>
  <c r="H10" i="79"/>
  <c r="H9" i="79"/>
  <c r="I12" i="79"/>
  <c r="H8" i="79"/>
  <c r="I11" i="79"/>
  <c r="G9" i="79"/>
  <c r="I9" i="79" s="1"/>
  <c r="E11" i="79"/>
  <c r="E10" i="79"/>
  <c r="D8" i="79"/>
  <c r="D9" i="79"/>
  <c r="D10" i="79"/>
  <c r="D11" i="79"/>
  <c r="D12" i="79"/>
  <c r="F12" i="79" s="1"/>
  <c r="F9" i="79"/>
  <c r="D31" i="79"/>
  <c r="D16" i="79"/>
  <c r="D36" i="79"/>
  <c r="D17" i="79"/>
  <c r="D20" i="79"/>
  <c r="G30" i="79"/>
  <c r="G21" i="79"/>
  <c r="G37" i="79"/>
  <c r="G18" i="79"/>
  <c r="D23" i="79"/>
  <c r="G34" i="79"/>
  <c r="D13" i="79"/>
  <c r="D19" i="79"/>
  <c r="G25" i="79"/>
  <c r="G16" i="79"/>
  <c r="G22" i="79"/>
  <c r="G26" i="79"/>
  <c r="G38" i="79"/>
  <c r="G13" i="79"/>
  <c r="G28" i="79"/>
  <c r="G32" i="79"/>
  <c r="G14" i="79"/>
  <c r="G17" i="79"/>
  <c r="G20" i="79"/>
  <c r="G24" i="79"/>
  <c r="G29" i="79"/>
  <c r="G33" i="79"/>
  <c r="G36" i="79"/>
  <c r="C15" i="79"/>
  <c r="C16" i="79" s="1"/>
  <c r="E14" i="79"/>
  <c r="H13" i="79"/>
  <c r="H14" i="79"/>
  <c r="D38" i="79"/>
  <c r="D34" i="79"/>
  <c r="D30" i="79"/>
  <c r="D26" i="79"/>
  <c r="D22" i="79"/>
  <c r="D18" i="79"/>
  <c r="D14" i="79"/>
  <c r="D37" i="79"/>
  <c r="D33" i="79"/>
  <c r="D29" i="79"/>
  <c r="D15" i="79"/>
  <c r="D25" i="79"/>
  <c r="D27" i="79"/>
  <c r="D32" i="79"/>
  <c r="E13" i="79"/>
  <c r="D21" i="79"/>
  <c r="D24" i="79"/>
  <c r="D28" i="79"/>
  <c r="G15" i="79"/>
  <c r="G19" i="79"/>
  <c r="G23" i="79"/>
  <c r="G27" i="79"/>
  <c r="G31" i="79"/>
  <c r="I10" i="79" l="1"/>
  <c r="I8" i="79"/>
  <c r="J12" i="79"/>
  <c r="K12" i="79" s="1"/>
  <c r="F8" i="79"/>
  <c r="F10" i="79"/>
  <c r="J10" i="79" s="1"/>
  <c r="K10" i="79" s="1"/>
  <c r="F11" i="79"/>
  <c r="J11" i="79" s="1"/>
  <c r="K11" i="79" s="1"/>
  <c r="J9" i="79"/>
  <c r="K9" i="79" s="1"/>
  <c r="E15" i="79"/>
  <c r="F15" i="79" s="1"/>
  <c r="H15" i="79"/>
  <c r="I15" i="79" s="1"/>
  <c r="F13" i="79"/>
  <c r="I14" i="79"/>
  <c r="I13" i="79"/>
  <c r="F14" i="79"/>
  <c r="C17" i="79"/>
  <c r="E16" i="79"/>
  <c r="F16" i="79" s="1"/>
  <c r="H16" i="79"/>
  <c r="I16" i="79" s="1"/>
  <c r="J8" i="79" l="1"/>
  <c r="K8" i="79" s="1"/>
  <c r="J14" i="79"/>
  <c r="K14" i="79" s="1"/>
  <c r="J16" i="79"/>
  <c r="K16" i="79" s="1"/>
  <c r="J13" i="79"/>
  <c r="K13" i="79" s="1"/>
  <c r="J15" i="79"/>
  <c r="K15" i="79" s="1"/>
  <c r="C18" i="79"/>
  <c r="E17" i="79"/>
  <c r="F17" i="79" s="1"/>
  <c r="H17" i="79"/>
  <c r="I17" i="79" s="1"/>
  <c r="J17" i="79" l="1"/>
  <c r="K17" i="79" s="1"/>
  <c r="C19" i="79"/>
  <c r="H18" i="79"/>
  <c r="I18" i="79" s="1"/>
  <c r="E18" i="79"/>
  <c r="F18" i="79" s="1"/>
  <c r="J18" i="79" l="1"/>
  <c r="K18" i="79" s="1"/>
  <c r="C20" i="79"/>
  <c r="E19" i="79"/>
  <c r="F19" i="79" s="1"/>
  <c r="H19" i="79"/>
  <c r="I19" i="79" s="1"/>
  <c r="C21" i="79" l="1"/>
  <c r="E20" i="79"/>
  <c r="F20" i="79" s="1"/>
  <c r="H20" i="79"/>
  <c r="I20" i="79" s="1"/>
  <c r="J19" i="79"/>
  <c r="K19" i="79" s="1"/>
  <c r="J20" i="79" l="1"/>
  <c r="K20" i="79" s="1"/>
  <c r="C22" i="79"/>
  <c r="E21" i="79"/>
  <c r="F21" i="79" s="1"/>
  <c r="H21" i="79"/>
  <c r="I21" i="79" s="1"/>
  <c r="J21" i="79" l="1"/>
  <c r="K21" i="79" s="1"/>
  <c r="C23" i="79"/>
  <c r="E22" i="79"/>
  <c r="F22" i="79" s="1"/>
  <c r="H22" i="79"/>
  <c r="I22" i="79" s="1"/>
  <c r="J22" i="79" l="1"/>
  <c r="K22" i="79" s="1"/>
  <c r="C24" i="79"/>
  <c r="E23" i="79"/>
  <c r="F23" i="79" s="1"/>
  <c r="H23" i="79"/>
  <c r="I23" i="79" s="1"/>
  <c r="J23" i="79" l="1"/>
  <c r="K23" i="79" s="1"/>
  <c r="C25" i="79"/>
  <c r="E24" i="79"/>
  <c r="F24" i="79" s="1"/>
  <c r="H24" i="79"/>
  <c r="I24" i="79" s="1"/>
  <c r="J24" i="79" l="1"/>
  <c r="K24" i="79" s="1"/>
  <c r="C26" i="79"/>
  <c r="E25" i="79"/>
  <c r="F25" i="79" s="1"/>
  <c r="H25" i="79"/>
  <c r="I25" i="79" s="1"/>
  <c r="J25" i="79" l="1"/>
  <c r="K25" i="79" s="1"/>
  <c r="C27" i="79"/>
  <c r="E26" i="79"/>
  <c r="F26" i="79" s="1"/>
  <c r="H26" i="79"/>
  <c r="I26" i="79" s="1"/>
  <c r="J26" i="79" l="1"/>
  <c r="K26" i="79" s="1"/>
  <c r="C28" i="79"/>
  <c r="H27" i="79"/>
  <c r="I27" i="79" s="1"/>
  <c r="E27" i="79"/>
  <c r="F27" i="79" s="1"/>
  <c r="J27" i="79" l="1"/>
  <c r="K27" i="79" s="1"/>
  <c r="C29" i="79"/>
  <c r="E28" i="79"/>
  <c r="F28" i="79" s="1"/>
  <c r="H28" i="79"/>
  <c r="I28" i="79" s="1"/>
  <c r="J28" i="79" l="1"/>
  <c r="K28" i="79" s="1"/>
  <c r="C30" i="79"/>
  <c r="H29" i="79"/>
  <c r="I29" i="79" s="1"/>
  <c r="E29" i="79"/>
  <c r="F29" i="79" s="1"/>
  <c r="J29" i="79" l="1"/>
  <c r="K29" i="79" s="1"/>
  <c r="C31" i="79"/>
  <c r="E30" i="79"/>
  <c r="F30" i="79" s="1"/>
  <c r="H30" i="79"/>
  <c r="I30" i="79" s="1"/>
  <c r="J30" i="79" l="1"/>
  <c r="K30" i="79" s="1"/>
  <c r="E31" i="79"/>
  <c r="F31" i="79" s="1"/>
  <c r="C32" i="79"/>
  <c r="H31" i="79"/>
  <c r="I31" i="79" s="1"/>
  <c r="J31" i="79" l="1"/>
  <c r="K31" i="79" s="1"/>
  <c r="C33" i="79"/>
  <c r="H32" i="79"/>
  <c r="I32" i="79" s="1"/>
  <c r="E32" i="79"/>
  <c r="F32" i="79" s="1"/>
  <c r="C34" i="79" l="1"/>
  <c r="H33" i="79"/>
  <c r="I33" i="79" s="1"/>
  <c r="E33" i="79"/>
  <c r="F33" i="79" s="1"/>
  <c r="J32" i="79"/>
  <c r="K32" i="79" s="1"/>
  <c r="C35" i="79" l="1"/>
  <c r="E34" i="79"/>
  <c r="F34" i="79" s="1"/>
  <c r="H34" i="79"/>
  <c r="I34" i="79" s="1"/>
  <c r="J33" i="79"/>
  <c r="K33" i="79" s="1"/>
  <c r="J34" i="79" l="1"/>
  <c r="K34" i="79" s="1"/>
  <c r="E35" i="79"/>
  <c r="F35" i="79" s="1"/>
  <c r="C36" i="79"/>
  <c r="H35" i="79"/>
  <c r="I35" i="79" s="1"/>
  <c r="J35" i="79" l="1"/>
  <c r="K35" i="79" s="1"/>
  <c r="C37" i="79"/>
  <c r="E36" i="79"/>
  <c r="F36" i="79" s="1"/>
  <c r="H36" i="79"/>
  <c r="I36" i="79" s="1"/>
  <c r="J36" i="79" l="1"/>
  <c r="K36" i="79" s="1"/>
  <c r="C38" i="79"/>
  <c r="H37" i="79"/>
  <c r="I37" i="79" s="1"/>
  <c r="E37" i="79"/>
  <c r="F37" i="79" s="1"/>
  <c r="E38" i="79" l="1"/>
  <c r="F38" i="79" s="1"/>
  <c r="H38" i="79"/>
  <c r="I38" i="79" s="1"/>
  <c r="J37" i="79"/>
  <c r="K37" i="79" s="1"/>
  <c r="J38" i="79" l="1"/>
  <c r="K38" i="79" s="1"/>
  <c r="G27" i="76" l="1"/>
  <c r="G26" i="76"/>
  <c r="G25" i="76"/>
  <c r="G24" i="76"/>
  <c r="G31" i="76"/>
  <c r="D21" i="76"/>
  <c r="D17" i="76"/>
  <c r="D12" i="76"/>
  <c r="D17" i="68"/>
  <c r="G27" i="68"/>
  <c r="G26" i="68"/>
  <c r="G25" i="68"/>
  <c r="G24" i="68"/>
  <c r="G32" i="68"/>
  <c r="D21" i="68"/>
  <c r="D12" i="68"/>
  <c r="G31" i="67"/>
  <c r="G30" i="67"/>
  <c r="G29" i="67"/>
  <c r="G28" i="67"/>
  <c r="G36" i="67"/>
  <c r="E20" i="67"/>
  <c r="G20" i="67" s="1"/>
  <c r="E19" i="67"/>
  <c r="E18" i="67"/>
  <c r="E17" i="67"/>
  <c r="P19" i="67"/>
  <c r="D17" i="67"/>
  <c r="D21" i="67"/>
  <c r="D18" i="67" s="1"/>
  <c r="D25" i="67"/>
  <c r="E25" i="67"/>
  <c r="E21" i="67"/>
  <c r="G21" i="67" s="1"/>
  <c r="E17" i="66"/>
  <c r="E12" i="66"/>
  <c r="G23" i="66"/>
  <c r="G22" i="66"/>
  <c r="G21" i="66"/>
  <c r="G20" i="66"/>
  <c r="G28" i="66"/>
  <c r="D17" i="66"/>
  <c r="L28" i="70" s="1"/>
  <c r="D12" i="66"/>
  <c r="G28" i="65"/>
  <c r="G23" i="65"/>
  <c r="G22" i="65"/>
  <c r="G21" i="65"/>
  <c r="G20" i="65"/>
  <c r="D17" i="65"/>
  <c r="D12" i="65"/>
  <c r="G21" i="60"/>
  <c r="G20" i="60"/>
  <c r="G19" i="60"/>
  <c r="G18" i="60"/>
  <c r="G25" i="60"/>
  <c r="D15" i="60"/>
  <c r="D11" i="60"/>
  <c r="L27" i="70" l="1"/>
  <c r="L26" i="70"/>
  <c r="C10" i="13"/>
  <c r="L30" i="70"/>
  <c r="G18" i="67"/>
  <c r="P25" i="67"/>
  <c r="G25" i="67"/>
  <c r="P20" i="67"/>
  <c r="P21" i="67"/>
  <c r="G19" i="67"/>
  <c r="P18" i="67"/>
  <c r="D12" i="75" l="1"/>
  <c r="L31" i="70" s="1"/>
  <c r="D12" i="67"/>
  <c r="L29" i="70" s="1"/>
  <c r="S27" i="76"/>
  <c r="J27" i="76"/>
  <c r="J26" i="76"/>
  <c r="S26" i="76" s="1"/>
  <c r="S25" i="76"/>
  <c r="J25" i="76"/>
  <c r="S24" i="76"/>
  <c r="J24" i="76"/>
  <c r="S27" i="75"/>
  <c r="J27" i="75"/>
  <c r="J26" i="75"/>
  <c r="S26" i="75" s="1"/>
  <c r="S25" i="75"/>
  <c r="J25" i="75"/>
  <c r="S24" i="75"/>
  <c r="J24" i="75"/>
  <c r="S27" i="68"/>
  <c r="J27" i="68"/>
  <c r="J26" i="68"/>
  <c r="S26" i="68" s="1"/>
  <c r="S25" i="68"/>
  <c r="J25" i="68"/>
  <c r="S24" i="68"/>
  <c r="J24" i="68"/>
  <c r="S31" i="67"/>
  <c r="J31" i="67"/>
  <c r="Q31" i="67" s="1"/>
  <c r="J30" i="67"/>
  <c r="S29" i="67"/>
  <c r="J29" i="67"/>
  <c r="Q29" i="67" s="1"/>
  <c r="S28" i="67"/>
  <c r="J28" i="67"/>
  <c r="Q28" i="67" s="1"/>
  <c r="S23" i="66"/>
  <c r="J23" i="66"/>
  <c r="J22" i="66"/>
  <c r="S22" i="66" s="1"/>
  <c r="S21" i="66"/>
  <c r="J21" i="66"/>
  <c r="S20" i="66"/>
  <c r="J20" i="66"/>
  <c r="S23" i="65"/>
  <c r="J23" i="65"/>
  <c r="R23" i="65" s="1"/>
  <c r="J22" i="65"/>
  <c r="S21" i="65"/>
  <c r="J21" i="65"/>
  <c r="R21" i="65" s="1"/>
  <c r="S20" i="65"/>
  <c r="J20" i="65"/>
  <c r="R20" i="65" s="1"/>
  <c r="J20" i="60"/>
  <c r="S20" i="60" s="1"/>
  <c r="S19" i="60"/>
  <c r="J19" i="60"/>
  <c r="S18" i="60"/>
  <c r="H27" i="61"/>
  <c r="G27" i="61"/>
  <c r="G25" i="70" s="1"/>
  <c r="H19" i="61"/>
  <c r="G19" i="61"/>
  <c r="H21" i="61"/>
  <c r="G21" i="61"/>
  <c r="H20" i="61"/>
  <c r="G20" i="61"/>
  <c r="H22" i="61"/>
  <c r="G22" i="61"/>
  <c r="A1" i="70"/>
  <c r="A1" i="13"/>
  <c r="A1" i="43"/>
  <c r="A1" i="76"/>
  <c r="A1" i="75"/>
  <c r="A1" i="68"/>
  <c r="A1" i="66"/>
  <c r="A1" i="65"/>
  <c r="A1" i="60"/>
  <c r="S22" i="65" l="1"/>
  <c r="R22" i="65"/>
  <c r="S30" i="67"/>
  <c r="Q30" i="67"/>
  <c r="H17" i="70"/>
  <c r="Q25" i="67"/>
  <c r="S25" i="67" s="1"/>
  <c r="J22" i="61"/>
  <c r="G20" i="70"/>
  <c r="I19" i="67"/>
  <c r="J19" i="67" s="1"/>
  <c r="G19" i="70"/>
  <c r="I18" i="67"/>
  <c r="J18" i="67" s="1"/>
  <c r="H19" i="70"/>
  <c r="Q18" i="67"/>
  <c r="S18" i="67" s="1"/>
  <c r="G18" i="70"/>
  <c r="I17" i="67"/>
  <c r="G17" i="70"/>
  <c r="I25" i="67"/>
  <c r="J25" i="67" s="1"/>
  <c r="H18" i="70"/>
  <c r="Q17" i="67"/>
  <c r="I22" i="61"/>
  <c r="H20" i="70"/>
  <c r="Q19" i="67"/>
  <c r="S19" i="67" s="1"/>
  <c r="H32" i="61"/>
  <c r="H25" i="70"/>
  <c r="J18" i="60"/>
  <c r="J20" i="61"/>
  <c r="J19" i="61"/>
  <c r="J27" i="61"/>
  <c r="I27" i="61"/>
  <c r="J21" i="61"/>
  <c r="I19" i="61"/>
  <c r="I20" i="61"/>
  <c r="I21" i="61"/>
  <c r="G9" i="61"/>
  <c r="G7" i="70" s="1"/>
  <c r="G10" i="61"/>
  <c r="G8" i="70" s="1"/>
  <c r="D21" i="75" l="1"/>
  <c r="D13" i="13" l="1"/>
  <c r="D12" i="13"/>
  <c r="D10" i="13"/>
  <c r="D8" i="13"/>
  <c r="D7" i="13"/>
  <c r="D11" i="13"/>
  <c r="D9" i="13"/>
  <c r="A8" i="13"/>
  <c r="B8" i="13"/>
  <c r="A9" i="13"/>
  <c r="B9" i="13"/>
  <c r="A10" i="13"/>
  <c r="B10" i="13"/>
  <c r="A11" i="13"/>
  <c r="B11" i="13"/>
  <c r="A12" i="13"/>
  <c r="B12" i="13"/>
  <c r="A13" i="13"/>
  <c r="B13" i="13"/>
  <c r="A14" i="13"/>
  <c r="B14" i="13"/>
  <c r="B7" i="13"/>
  <c r="A7" i="13"/>
  <c r="I15" i="13"/>
  <c r="J15" i="13" s="1"/>
  <c r="H43" i="61"/>
  <c r="H42" i="61"/>
  <c r="G43" i="61"/>
  <c r="G42" i="61"/>
  <c r="C42" i="61"/>
  <c r="C39" i="61"/>
  <c r="B42" i="61"/>
  <c r="B39" i="61"/>
  <c r="C45" i="61"/>
  <c r="B45" i="61"/>
  <c r="C13" i="13"/>
  <c r="E21" i="76"/>
  <c r="E17" i="76"/>
  <c r="E12" i="76"/>
  <c r="H37" i="61"/>
  <c r="H36" i="61"/>
  <c r="H35" i="61"/>
  <c r="H28" i="70" s="1"/>
  <c r="G37" i="61"/>
  <c r="G36" i="61"/>
  <c r="G35" i="61"/>
  <c r="B35" i="61"/>
  <c r="B28" i="70" s="1"/>
  <c r="C35" i="61"/>
  <c r="A3" i="76"/>
  <c r="A2" i="76"/>
  <c r="C12" i="13"/>
  <c r="I12" i="75"/>
  <c r="J12" i="75" s="1"/>
  <c r="C30" i="61"/>
  <c r="B30" i="61"/>
  <c r="A3" i="75"/>
  <c r="A2" i="75"/>
  <c r="P17" i="75"/>
  <c r="P21" i="68"/>
  <c r="H28" i="61"/>
  <c r="G28" i="61"/>
  <c r="G26" i="61"/>
  <c r="G25" i="61"/>
  <c r="E21" i="68"/>
  <c r="E17" i="68"/>
  <c r="E12" i="68"/>
  <c r="C11" i="13"/>
  <c r="A3" i="68"/>
  <c r="A2" i="68"/>
  <c r="C25" i="61"/>
  <c r="B25" i="61"/>
  <c r="B23" i="70" s="1"/>
  <c r="Q12" i="67"/>
  <c r="E12" i="67"/>
  <c r="A3" i="67"/>
  <c r="A2" i="67"/>
  <c r="C9" i="13"/>
  <c r="A3" i="66"/>
  <c r="A2" i="66"/>
  <c r="C18" i="61"/>
  <c r="B18" i="61"/>
  <c r="B16" i="70" s="1"/>
  <c r="C15" i="61"/>
  <c r="B15" i="61"/>
  <c r="B13" i="70" s="1"/>
  <c r="H23" i="61"/>
  <c r="G23" i="61"/>
  <c r="I18" i="61"/>
  <c r="G18" i="61"/>
  <c r="G16" i="61"/>
  <c r="G15" i="61"/>
  <c r="C8" i="13"/>
  <c r="A3" i="65"/>
  <c r="A2" i="65"/>
  <c r="G13" i="61"/>
  <c r="G11" i="70" s="1"/>
  <c r="G12" i="61"/>
  <c r="G10" i="70" s="1"/>
  <c r="P15" i="60"/>
  <c r="A3" i="60"/>
  <c r="A2" i="60"/>
  <c r="C12" i="61"/>
  <c r="C9" i="61"/>
  <c r="B12" i="61"/>
  <c r="B10" i="70" s="1"/>
  <c r="B9" i="61"/>
  <c r="B7" i="70" s="1"/>
  <c r="J15" i="61" l="1"/>
  <c r="I12" i="66"/>
  <c r="J12" i="66" s="1"/>
  <c r="G13" i="70"/>
  <c r="G21" i="70"/>
  <c r="I20" i="67"/>
  <c r="J20" i="67" s="1"/>
  <c r="I21" i="76"/>
  <c r="J21" i="76" s="1"/>
  <c r="G30" i="70"/>
  <c r="I17" i="66"/>
  <c r="G14" i="70"/>
  <c r="H21" i="70"/>
  <c r="Q20" i="67"/>
  <c r="S20" i="67" s="1"/>
  <c r="J18" i="61"/>
  <c r="G16" i="70"/>
  <c r="I17" i="68"/>
  <c r="J17" i="68" s="1"/>
  <c r="I17" i="75"/>
  <c r="G24" i="70"/>
  <c r="I21" i="67"/>
  <c r="J21" i="67" s="1"/>
  <c r="I12" i="76"/>
  <c r="J12" i="76" s="1"/>
  <c r="G28" i="70"/>
  <c r="Q17" i="76"/>
  <c r="H29" i="70"/>
  <c r="I21" i="68"/>
  <c r="J21" i="68" s="1"/>
  <c r="G26" i="70"/>
  <c r="I17" i="76"/>
  <c r="G29" i="70"/>
  <c r="Q21" i="76"/>
  <c r="H30" i="70"/>
  <c r="Q21" i="68"/>
  <c r="H33" i="61"/>
  <c r="Q21" i="75" s="1"/>
  <c r="H26" i="70"/>
  <c r="I12" i="68"/>
  <c r="J12" i="68" s="1"/>
  <c r="G23" i="70"/>
  <c r="Q12" i="76"/>
  <c r="J42" i="61"/>
  <c r="I42" i="61"/>
  <c r="O17" i="65"/>
  <c r="I21" i="75"/>
  <c r="J21" i="75" s="1"/>
  <c r="C7" i="13"/>
  <c r="J43" i="61"/>
  <c r="I40" i="61"/>
  <c r="J40" i="61"/>
  <c r="I43" i="61"/>
  <c r="J17" i="76"/>
  <c r="J17" i="75"/>
  <c r="P12" i="76"/>
  <c r="P17" i="76"/>
  <c r="P21" i="76"/>
  <c r="S21" i="76" s="1"/>
  <c r="G12" i="76"/>
  <c r="G17" i="76"/>
  <c r="G21" i="76"/>
  <c r="P12" i="75"/>
  <c r="P21" i="75"/>
  <c r="G12" i="75"/>
  <c r="G17" i="75"/>
  <c r="G21" i="75"/>
  <c r="I12" i="67"/>
  <c r="J12" i="67" s="1"/>
  <c r="J23" i="61"/>
  <c r="I16" i="61"/>
  <c r="J16" i="61"/>
  <c r="I15" i="61"/>
  <c r="I23" i="61"/>
  <c r="J36" i="61"/>
  <c r="J28" i="61"/>
  <c r="I10" i="61"/>
  <c r="J35" i="61"/>
  <c r="H26" i="61"/>
  <c r="H25" i="61"/>
  <c r="I45" i="61"/>
  <c r="J17" i="67"/>
  <c r="J17" i="66"/>
  <c r="I17" i="65"/>
  <c r="J17" i="65" s="1"/>
  <c r="I12" i="65"/>
  <c r="J12" i="65" s="1"/>
  <c r="I15" i="60"/>
  <c r="J21" i="60"/>
  <c r="I11" i="60"/>
  <c r="J11" i="60" s="1"/>
  <c r="J37" i="61"/>
  <c r="J13" i="61"/>
  <c r="J12" i="61"/>
  <c r="J9" i="61"/>
  <c r="P17" i="65"/>
  <c r="P12" i="65"/>
  <c r="Q11" i="60"/>
  <c r="P17" i="68"/>
  <c r="P12" i="68"/>
  <c r="P17" i="67"/>
  <c r="S17" i="67" s="1"/>
  <c r="P12" i="67"/>
  <c r="G21" i="68"/>
  <c r="G17" i="68"/>
  <c r="G12" i="68"/>
  <c r="G17" i="67"/>
  <c r="G12" i="67"/>
  <c r="G17" i="66"/>
  <c r="G12" i="66"/>
  <c r="E17" i="65"/>
  <c r="G17" i="65" s="1"/>
  <c r="E12" i="65"/>
  <c r="G12" i="65" s="1"/>
  <c r="E15" i="60"/>
  <c r="G15" i="60" s="1"/>
  <c r="E11" i="60"/>
  <c r="P17" i="66"/>
  <c r="P12" i="66"/>
  <c r="O12" i="65"/>
  <c r="S21" i="60"/>
  <c r="P11" i="60"/>
  <c r="I37" i="61"/>
  <c r="I13" i="61"/>
  <c r="I12" i="61"/>
  <c r="I9" i="61"/>
  <c r="D17" i="28"/>
  <c r="E18" i="24"/>
  <c r="G18" i="24"/>
  <c r="D20" i="28"/>
  <c r="G20" i="28"/>
  <c r="D19" i="28"/>
  <c r="G19" i="28"/>
  <c r="G106" i="28"/>
  <c r="E106" i="28"/>
  <c r="D106" i="28"/>
  <c r="C106" i="28"/>
  <c r="G88" i="28"/>
  <c r="G28" i="28"/>
  <c r="E88" i="28"/>
  <c r="D88" i="28"/>
  <c r="C88" i="28"/>
  <c r="D18" i="28"/>
  <c r="G70" i="28"/>
  <c r="E70" i="28"/>
  <c r="D70" i="28"/>
  <c r="C70" i="28"/>
  <c r="U12" i="24"/>
  <c r="U18" i="28"/>
  <c r="U12" i="28"/>
  <c r="M22" i="28"/>
  <c r="T24" i="28"/>
  <c r="W24" i="28"/>
  <c r="U19" i="24"/>
  <c r="M19" i="24"/>
  <c r="G52" i="28"/>
  <c r="O24" i="28"/>
  <c r="E66" i="24"/>
  <c r="E46" i="24"/>
  <c r="D46" i="24"/>
  <c r="D16" i="24"/>
  <c r="E52" i="28"/>
  <c r="F66" i="24"/>
  <c r="D66" i="24"/>
  <c r="C66" i="24"/>
  <c r="F46" i="24"/>
  <c r="C46" i="24"/>
  <c r="D12" i="24"/>
  <c r="G12" i="24"/>
  <c r="G22" i="24"/>
  <c r="D52" i="28"/>
  <c r="D12" i="28"/>
  <c r="L12" i="28"/>
  <c r="T12" i="28"/>
  <c r="W12" i="28"/>
  <c r="H16" i="13"/>
  <c r="C52" i="28"/>
  <c r="T17" i="28"/>
  <c r="W17" i="28"/>
  <c r="G17" i="28"/>
  <c r="G16" i="24"/>
  <c r="L16" i="24"/>
  <c r="O16" i="24"/>
  <c r="L18" i="24"/>
  <c r="L17" i="24"/>
  <c r="O17" i="24"/>
  <c r="G12" i="28"/>
  <c r="I28" i="61"/>
  <c r="T16" i="24"/>
  <c r="O18" i="24"/>
  <c r="O19" i="24"/>
  <c r="W21" i="28"/>
  <c r="W27" i="28"/>
  <c r="W29" i="28"/>
  <c r="W31" i="28"/>
  <c r="T18" i="28"/>
  <c r="W18" i="28"/>
  <c r="G18" i="28"/>
  <c r="G21" i="28"/>
  <c r="G26" i="28"/>
  <c r="G30" i="28"/>
  <c r="G32" i="28"/>
  <c r="D21" i="28"/>
  <c r="L17" i="28"/>
  <c r="O12" i="28"/>
  <c r="L12" i="24"/>
  <c r="G24" i="24"/>
  <c r="G26" i="24"/>
  <c r="G28" i="24"/>
  <c r="O12" i="24"/>
  <c r="O23" i="24"/>
  <c r="O25" i="24"/>
  <c r="O27" i="24"/>
  <c r="T12" i="24"/>
  <c r="W12" i="24"/>
  <c r="L18" i="28"/>
  <c r="O18" i="28"/>
  <c r="O17" i="28"/>
  <c r="L21" i="28"/>
  <c r="O21" i="28"/>
  <c r="T17" i="24"/>
  <c r="W17" i="24"/>
  <c r="T18" i="24"/>
  <c r="W18" i="24"/>
  <c r="W16" i="24"/>
  <c r="W23" i="24"/>
  <c r="W25" i="24"/>
  <c r="W27" i="24"/>
  <c r="O22" i="28"/>
  <c r="O27" i="28"/>
  <c r="O29" i="28"/>
  <c r="O31" i="28"/>
  <c r="W19" i="24"/>
  <c r="H30" i="61" l="1"/>
  <c r="H23" i="70"/>
  <c r="Q17" i="75"/>
  <c r="S17" i="75" s="1"/>
  <c r="H31" i="61"/>
  <c r="H24" i="70"/>
  <c r="Q21" i="67"/>
  <c r="S21" i="67" s="1"/>
  <c r="I33" i="61"/>
  <c r="J33" i="61"/>
  <c r="S21" i="75"/>
  <c r="S12" i="76"/>
  <c r="I39" i="61"/>
  <c r="J39" i="61"/>
  <c r="G34" i="67"/>
  <c r="E10" i="13" s="1"/>
  <c r="F10" i="13" s="1"/>
  <c r="G10" i="13" s="1"/>
  <c r="J34" i="67"/>
  <c r="M18" i="61" s="1"/>
  <c r="C16" i="13"/>
  <c r="C18" i="13" s="1"/>
  <c r="C20" i="13" s="1"/>
  <c r="C21" i="13" s="1"/>
  <c r="G26" i="66"/>
  <c r="E9" i="13" s="1"/>
  <c r="F9" i="13" s="1"/>
  <c r="G9" i="13" s="1"/>
  <c r="J26" i="66"/>
  <c r="I35" i="61"/>
  <c r="S17" i="76"/>
  <c r="S29" i="76" s="1"/>
  <c r="N35" i="61" s="1"/>
  <c r="J30" i="75"/>
  <c r="M30" i="61" s="1"/>
  <c r="J29" i="76"/>
  <c r="M35" i="61" s="1"/>
  <c r="G29" i="76"/>
  <c r="E13" i="13" s="1"/>
  <c r="I32" i="61"/>
  <c r="J32" i="61"/>
  <c r="G30" i="75"/>
  <c r="E12" i="13" s="1"/>
  <c r="S12" i="66"/>
  <c r="Q12" i="68"/>
  <c r="S12" i="68" s="1"/>
  <c r="J26" i="61"/>
  <c r="Q17" i="68"/>
  <c r="S17" i="68" s="1"/>
  <c r="S17" i="66"/>
  <c r="S26" i="66" s="1"/>
  <c r="J25" i="61"/>
  <c r="S21" i="68"/>
  <c r="I48" i="61"/>
  <c r="I25" i="61"/>
  <c r="S12" i="67"/>
  <c r="S34" i="67" s="1"/>
  <c r="D16" i="13"/>
  <c r="I30" i="61"/>
  <c r="R12" i="65"/>
  <c r="R17" i="65"/>
  <c r="I49" i="61"/>
  <c r="I47" i="61"/>
  <c r="J10" i="61"/>
  <c r="G26" i="65"/>
  <c r="E8" i="13" s="1"/>
  <c r="F8" i="13" s="1"/>
  <c r="G8" i="13" s="1"/>
  <c r="I46" i="61"/>
  <c r="G30" i="68"/>
  <c r="E11" i="13" s="1"/>
  <c r="F11" i="13" s="1"/>
  <c r="G11" i="13" s="1"/>
  <c r="Q15" i="60"/>
  <c r="I36" i="61"/>
  <c r="I26" i="61"/>
  <c r="J30" i="68"/>
  <c r="S11" i="60"/>
  <c r="J26" i="65"/>
  <c r="G11" i="60"/>
  <c r="J15" i="60"/>
  <c r="J23" i="60" s="1"/>
  <c r="Q12" i="75" l="1"/>
  <c r="S12" i="75" s="1"/>
  <c r="S30" i="75" s="1"/>
  <c r="S32" i="75" s="1"/>
  <c r="O30" i="61" s="1"/>
  <c r="J30" i="61"/>
  <c r="G23" i="60"/>
  <c r="E7" i="13" s="1"/>
  <c r="I13" i="13"/>
  <c r="J13" i="13" s="1"/>
  <c r="F13" i="13"/>
  <c r="G13" i="13" s="1"/>
  <c r="I12" i="13"/>
  <c r="J12" i="13" s="1"/>
  <c r="F12" i="13"/>
  <c r="G12" i="13" s="1"/>
  <c r="G34" i="68"/>
  <c r="G36" i="68" s="1"/>
  <c r="D18" i="13"/>
  <c r="D20" i="13" s="1"/>
  <c r="D21" i="13" s="1"/>
  <c r="G34" i="75"/>
  <c r="G36" i="75" s="1"/>
  <c r="L30" i="61"/>
  <c r="G33" i="76"/>
  <c r="G35" i="76" s="1"/>
  <c r="L35" i="61"/>
  <c r="S31" i="76"/>
  <c r="J33" i="76"/>
  <c r="J35" i="76" s="1"/>
  <c r="L25" i="61"/>
  <c r="M25" i="61"/>
  <c r="J34" i="75"/>
  <c r="J36" i="75" s="1"/>
  <c r="N15" i="61"/>
  <c r="S30" i="68"/>
  <c r="G38" i="67"/>
  <c r="G40" i="67" s="1"/>
  <c r="L18" i="61"/>
  <c r="G30" i="66"/>
  <c r="G32" i="66" s="1"/>
  <c r="L15" i="61"/>
  <c r="M15" i="61"/>
  <c r="N18" i="61"/>
  <c r="I9" i="13"/>
  <c r="J9" i="13" s="1"/>
  <c r="J34" i="68"/>
  <c r="J36" i="68" s="1"/>
  <c r="J30" i="66"/>
  <c r="J32" i="66" s="1"/>
  <c r="I11" i="13"/>
  <c r="J11" i="13" s="1"/>
  <c r="R26" i="65"/>
  <c r="N12" i="61" s="1"/>
  <c r="L12" i="61"/>
  <c r="S15" i="60"/>
  <c r="S23" i="60" s="1"/>
  <c r="S36" i="67"/>
  <c r="G30" i="65"/>
  <c r="G32" i="65" s="1"/>
  <c r="J38" i="67"/>
  <c r="J40" i="67" s="1"/>
  <c r="M9" i="61"/>
  <c r="J30" i="65"/>
  <c r="J32" i="65" s="1"/>
  <c r="M12" i="61"/>
  <c r="I8" i="13"/>
  <c r="J8" i="13" s="1"/>
  <c r="N30" i="61" l="1"/>
  <c r="S34" i="75"/>
  <c r="P30" i="61" s="1"/>
  <c r="L9" i="61"/>
  <c r="J27" i="60"/>
  <c r="J29" i="60" s="1"/>
  <c r="M32" i="70"/>
  <c r="S25" i="60"/>
  <c r="O9" i="61" s="1"/>
  <c r="V9" i="61" s="1"/>
  <c r="S36" i="75"/>
  <c r="Q30" i="61" s="1"/>
  <c r="S35" i="76"/>
  <c r="Q35" i="61" s="1"/>
  <c r="M31" i="70" s="1"/>
  <c r="O35" i="61"/>
  <c r="L15" i="70" s="1"/>
  <c r="S33" i="76"/>
  <c r="P35" i="61" s="1"/>
  <c r="M15" i="70" s="1"/>
  <c r="N31" i="70" s="1"/>
  <c r="N25" i="61"/>
  <c r="S28" i="66"/>
  <c r="S32" i="66" s="1"/>
  <c r="S32" i="68"/>
  <c r="S38" i="67"/>
  <c r="O18" i="61"/>
  <c r="L13" i="70" s="1"/>
  <c r="R28" i="65"/>
  <c r="O12" i="61" s="1"/>
  <c r="L11" i="70" s="1"/>
  <c r="S40" i="67"/>
  <c r="I10" i="13"/>
  <c r="J10" i="13" s="1"/>
  <c r="N9" i="61"/>
  <c r="G27" i="60"/>
  <c r="G29" i="60" s="1"/>
  <c r="I7" i="13"/>
  <c r="F7" i="13"/>
  <c r="L10" i="70" l="1"/>
  <c r="S27" i="60"/>
  <c r="P9" i="61" s="1"/>
  <c r="M10" i="70" s="1"/>
  <c r="N26" i="70" s="1"/>
  <c r="S29" i="60"/>
  <c r="Q9" i="61" s="1"/>
  <c r="M26" i="70" s="1"/>
  <c r="S36" i="68"/>
  <c r="O25" i="61"/>
  <c r="L14" i="70" s="1"/>
  <c r="S30" i="66"/>
  <c r="P15" i="61" s="1"/>
  <c r="M12" i="70" s="1"/>
  <c r="N28" i="70" s="1"/>
  <c r="O15" i="61"/>
  <c r="L12" i="70" s="1"/>
  <c r="S34" i="68"/>
  <c r="Q15" i="61"/>
  <c r="M28" i="70" s="1"/>
  <c r="Q18" i="61"/>
  <c r="M29" i="70" s="1"/>
  <c r="P18" i="61"/>
  <c r="M13" i="70" s="1"/>
  <c r="N29" i="70" s="1"/>
  <c r="R30" i="65"/>
  <c r="P12" i="61" s="1"/>
  <c r="M11" i="70" s="1"/>
  <c r="N27" i="70" s="1"/>
  <c r="R32" i="65"/>
  <c r="G7" i="13"/>
  <c r="J7" i="13"/>
  <c r="P25" i="61" l="1"/>
  <c r="M14" i="70" s="1"/>
  <c r="N30" i="70" s="1"/>
  <c r="Q25" i="61"/>
  <c r="M30" i="70" s="1"/>
  <c r="Q12" i="61"/>
  <c r="M27" i="70" s="1"/>
  <c r="I16" i="43" l="1"/>
  <c r="E14" i="13" l="1"/>
  <c r="I14" i="13" s="1"/>
  <c r="J14" i="13" s="1"/>
  <c r="L39" i="61"/>
  <c r="I20" i="43"/>
  <c r="L51" i="61"/>
  <c r="I22" i="43"/>
  <c r="L16" i="43"/>
  <c r="M39" i="61" s="1"/>
  <c r="M51" i="61" s="1"/>
  <c r="R16" i="43"/>
  <c r="N39" i="61" s="1"/>
  <c r="F14" i="13" l="1"/>
  <c r="G14" i="13" s="1"/>
  <c r="L20" i="43"/>
  <c r="L22" i="43" s="1"/>
  <c r="E16" i="13"/>
  <c r="E18" i="13" s="1"/>
  <c r="E20" i="13" s="1"/>
  <c r="E21" i="13" s="1"/>
  <c r="I16" i="13"/>
  <c r="R18" i="43"/>
  <c r="O39" i="61" s="1"/>
  <c r="L16" i="70" s="1"/>
  <c r="N51" i="61"/>
  <c r="R20" i="43" l="1"/>
  <c r="P39" i="61" s="1"/>
  <c r="M16" i="70" s="1"/>
  <c r="N32" i="70" s="1"/>
  <c r="F16" i="13"/>
  <c r="G16" i="13" s="1"/>
  <c r="J16" i="13"/>
  <c r="O51" i="61" l="1"/>
  <c r="L17" i="70" l="1"/>
  <c r="P51" i="61"/>
  <c r="M17" i="70" s="1"/>
</calcChain>
</file>

<file path=xl/sharedStrings.xml><?xml version="1.0" encoding="utf-8"?>
<sst xmlns="http://schemas.openxmlformats.org/spreadsheetml/2006/main" count="1081" uniqueCount="205">
  <si>
    <t>Proposed Rate</t>
  </si>
  <si>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</si>
  <si>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</si>
  <si>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</si>
  <si>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</si>
  <si>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</si>
  <si>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</si>
  <si>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</si>
  <si>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</si>
  <si>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Months</t>
  </si>
  <si>
    <t>Customer Charge</t>
  </si>
  <si>
    <t>Per kWh</t>
  </si>
  <si>
    <t>Per Customer</t>
  </si>
  <si>
    <t>Difference</t>
  </si>
  <si>
    <t>Customer Class</t>
  </si>
  <si>
    <t>Current  Rate Calculated Billings</t>
  </si>
  <si>
    <t>Lights</t>
  </si>
  <si>
    <t>Per Light</t>
  </si>
  <si>
    <t>Minimum Bills</t>
  </si>
  <si>
    <t>Revenue Per Books</t>
  </si>
  <si>
    <t>Percentage Difference</t>
  </si>
  <si>
    <t>All Kwh's</t>
  </si>
  <si>
    <t>Percent Change</t>
  </si>
  <si>
    <t>All kWh</t>
  </si>
  <si>
    <t>Cust</t>
  </si>
  <si>
    <t>MO-YR</t>
  </si>
  <si>
    <t>Percent Difference</t>
  </si>
  <si>
    <t>Distribution Demand</t>
  </si>
  <si>
    <t>Residential Service</t>
  </si>
  <si>
    <t>All Cust. Months</t>
  </si>
  <si>
    <t>Test Year Rate</t>
  </si>
  <si>
    <t>Purchased Power Demand</t>
  </si>
  <si>
    <t>Purchased Power Energy</t>
  </si>
  <si>
    <t>Test Year Rate Calculated Billings</t>
  </si>
  <si>
    <t>Facility Charge</t>
  </si>
  <si>
    <t>Billing Total</t>
  </si>
  <si>
    <t>Total Rate 11</t>
  </si>
  <si>
    <t>Total Rate 10 &amp; 13</t>
  </si>
  <si>
    <t xml:space="preserve">No. Consumers </t>
  </si>
  <si>
    <t>On Peak</t>
  </si>
  <si>
    <t>Off Peak</t>
  </si>
  <si>
    <t>All Months</t>
  </si>
  <si>
    <t>Revenue</t>
  </si>
  <si>
    <t>Cost Based Rate @ 7% ROR</t>
  </si>
  <si>
    <t>All Customers</t>
  </si>
  <si>
    <t>kWh Sold</t>
  </si>
  <si>
    <t>kWh Revenue</t>
  </si>
  <si>
    <t>Service Revenue</t>
  </si>
  <si>
    <t>Cost Based Rates - 7% ROR</t>
  </si>
  <si>
    <t xml:space="preserve">Purchased Power Energy </t>
  </si>
  <si>
    <t>On Peak Energy</t>
  </si>
  <si>
    <t>Off Peak Energy</t>
  </si>
  <si>
    <t>Cost Based TOU Rates - 7% ROR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</si>
  <si>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</si>
  <si>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</si>
  <si>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</si>
  <si>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</si>
  <si>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</si>
  <si>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</si>
  <si>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</si>
  <si>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</si>
  <si>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</si>
  <si>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</si>
  <si>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</si>
  <si>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</si>
  <si>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</si>
  <si>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Intermountain Rural Electric Association</t>
  </si>
  <si>
    <t>Service $</t>
  </si>
  <si>
    <t>Energy $</t>
  </si>
  <si>
    <t>Residential - Overhead A02</t>
  </si>
  <si>
    <t>Residential - Underground A03</t>
  </si>
  <si>
    <t>Residential TOU - Overhead A02T</t>
  </si>
  <si>
    <t>Residential TOU - Underground A03T</t>
  </si>
  <si>
    <t>Residential TOU Service</t>
  </si>
  <si>
    <t>On Peak Kwh - Rural</t>
  </si>
  <si>
    <t>Off Peak Kwh - Rural</t>
  </si>
  <si>
    <t>On Peak Kwh - City</t>
  </si>
  <si>
    <t>Off Peak Kwh - City</t>
  </si>
  <si>
    <t>Residential TOU - City Overhead CS2T</t>
  </si>
  <si>
    <t>Residential TOU - City Underground CS3T</t>
  </si>
  <si>
    <t>Total Rate Revenue</t>
  </si>
  <si>
    <t>Rate Code</t>
  </si>
  <si>
    <t>A02 &amp; A03</t>
  </si>
  <si>
    <t>A02T, A03T, C02T, C03T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</si>
  <si>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</si>
  <si>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</si>
  <si>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</si>
  <si>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</si>
  <si>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</si>
  <si>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</si>
  <si>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</si>
  <si>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</si>
  <si>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</si>
  <si>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</si>
  <si>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</si>
  <si>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</si>
  <si>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</si>
  <si>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</si>
  <si>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</si>
  <si>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</si>
  <si>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</si>
  <si>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</si>
  <si>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</si>
  <si>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>Reported Total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</si>
  <si>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</si>
  <si>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</si>
  <si>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</si>
  <si>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</si>
  <si>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</si>
  <si>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</si>
  <si>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</si>
  <si>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</si>
  <si>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</si>
  <si>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</si>
  <si>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Customer Charge (per month)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</si>
  <si>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</si>
  <si>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</si>
  <si>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</si>
  <si>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</si>
  <si>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</si>
  <si>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The amount of the average usage and the effect upon the average bill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</si>
  <si>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</si>
  <si>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</si>
  <si>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</si>
  <si>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</si>
  <si>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</si>
  <si>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</si>
  <si>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Monthly Base Rate Increase by KWH</t>
  </si>
  <si>
    <t>Reconciliation of Booked vs. Calculated Billings</t>
  </si>
  <si>
    <t>JACKSON ENERGY COOPERATIVE</t>
  </si>
  <si>
    <t>OL</t>
  </si>
  <si>
    <t>BILLING DETERMINANTS</t>
  </si>
  <si>
    <t>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</si>
  <si>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</si>
  <si>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</si>
  <si>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</si>
  <si>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</si>
  <si>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</si>
  <si>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</si>
  <si>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</si>
  <si>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</si>
  <si>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</si>
  <si>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</si>
  <si>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</si>
  <si>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</si>
  <si>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</si>
  <si>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ENERGY (KWH)</t>
  </si>
  <si>
    <t>REVENUE ($)</t>
  </si>
  <si>
    <t>FAC ($)</t>
  </si>
  <si>
    <t>ES ($)</t>
  </si>
  <si>
    <t>All Hours</t>
  </si>
  <si>
    <t>NCP</t>
  </si>
  <si>
    <t>Residential</t>
  </si>
  <si>
    <t>JACKSON PURCHASE ENERGY CORPORATION</t>
  </si>
  <si>
    <t>reserved</t>
  </si>
  <si>
    <t>NA</t>
  </si>
  <si>
    <t>R - Residential</t>
  </si>
  <si>
    <t>R</t>
  </si>
  <si>
    <t>C-1 Small Commercial Single Phase</t>
  </si>
  <si>
    <t>C1</t>
  </si>
  <si>
    <t>C-3 Small Commerical Three Phase</t>
  </si>
  <si>
    <t>C3</t>
  </si>
  <si>
    <t>D - Commercial and Industrial Demand &lt; 3,000 kW</t>
  </si>
  <si>
    <t>D</t>
  </si>
  <si>
    <t>I-E - Large Commercial Existing</t>
  </si>
  <si>
    <t>I-E</t>
  </si>
  <si>
    <t>I-E - Large Commercial Existing - DIRECT SERVE</t>
  </si>
  <si>
    <t>L - Large Commercial and Industrial 3,000 - 5,000 kW</t>
  </si>
  <si>
    <t>L</t>
  </si>
  <si>
    <t>OL - Outdoor Lighting</t>
  </si>
  <si>
    <t>Energy Charge 1st 200 (per kWh)</t>
  </si>
  <si>
    <t>Energy Charge 2nd 200 (per kWh)</t>
  </si>
  <si>
    <t>Energy Charge 3rd 200 (per kWh)</t>
  </si>
  <si>
    <t>Energy Charge Over 600 (per kWh)</t>
  </si>
  <si>
    <t>Demand Charge 1st 3000 ($)</t>
  </si>
  <si>
    <t>Demand Charge Over 3000 (per kW)</t>
  </si>
  <si>
    <t>NonFAC PPA</t>
  </si>
  <si>
    <t>MRSM</t>
  </si>
  <si>
    <t>ENERGY - Residential, School, Church or Farm (KWH)</t>
  </si>
  <si>
    <t>ENERGY - Other Than Res, Sch, Church or Farm (KWH)</t>
  </si>
  <si>
    <t>BILLED DEMAND (KW) - NCP</t>
  </si>
  <si>
    <t>MRSM ($)</t>
  </si>
  <si>
    <t>NON-FAC PPA ($)</t>
  </si>
  <si>
    <t>1st 200</t>
  </si>
  <si>
    <t>2nd 200</t>
  </si>
  <si>
    <t>3rd 200</t>
  </si>
  <si>
    <t>Over 600</t>
  </si>
  <si>
    <t>Subtotal</t>
  </si>
  <si>
    <t>C-3 Small Commercial Three Phase</t>
  </si>
  <si>
    <t>I-E - Large Commercial Existing - Direct Serve</t>
  </si>
  <si>
    <t>Charge</t>
  </si>
  <si>
    <t>No changes are proposed to the following:</t>
  </si>
  <si>
    <t>Non-Recurring Fees</t>
  </si>
  <si>
    <t>NM - Net Metering</t>
  </si>
  <si>
    <t>SPC-A Small Power Production or Cogen Less Than 100 kW</t>
  </si>
  <si>
    <t>SPC-B Small Power Production or Cogen Greater Than 100 kW</t>
  </si>
  <si>
    <t>CTAT - Cable Television Attachment Tariff</t>
  </si>
  <si>
    <t>BRTC - Ballard Rural Cooperative Corporation, Inc. Tariff</t>
  </si>
  <si>
    <t>DSM Tariffs</t>
  </si>
  <si>
    <t>Outdoor Lighting</t>
  </si>
  <si>
    <t>Facilities Charge (per month)</t>
  </si>
  <si>
    <t>Service Charge (per month)</t>
  </si>
  <si>
    <t>Total Charges ($)</t>
  </si>
  <si>
    <t>Variance:</t>
  </si>
  <si>
    <t>Target Increase: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</si>
</sst>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"/>
    <numFmt numFmtId="166" formatCode="&quot;$&quot;#,##0.00000"/>
    <numFmt numFmtId="167" formatCode="0.0%"/>
    <numFmt numFmtId="168" formatCode="0.000%"/>
    <numFmt numFmtId="169" formatCode="_(* #,##0_);_(* \(#,##0\);_(* &quot;-&quot;??_);_(@_)"/>
    <numFmt numFmtId="170" formatCode="_(* #,##0.0000_);_(* \(#,##0.0000\);_(* &quot;-&quot;??_);_(@_)"/>
    <numFmt numFmtId="171" formatCode="_(* #,##0.00000_);_(* \(#,##0.00000\);_(* &quot;-&quot;??_);_(@_)"/>
    <numFmt numFmtId="172" formatCode="_(&quot;$&quot;* #,##0.0000_);_(&quot;$&quot;* \(#,##0.0000\);_(&quot;$&quot;* &quot;-&quot;??_);_(@_)"/>
    <numFmt numFmtId="173" formatCode="_(&quot;$&quot;* #,##0.00000_);_(&quot;$&quot;* \(#,##0.00000\);_(&quot;$&quot;* &quot;-&quot;??_);_(@_)"/>
    <numFmt numFmtId="174" formatCode="&quot;$&quot;#,##0.00"/>
    <numFmt numFmtId="175" formatCode="0.000000"/>
    <numFmt numFmtId="176" formatCode="0.00000"/>
    <numFmt numFmtId="177" formatCode="[$-409]mmmm\-yy;@"/>
    <numFmt numFmtId="178" formatCode="&quot;$&quot;#,##0"/>
    <numFmt numFmtId="179" formatCode="_(* #,##0.000000_);_(* \(#,##0.000000\);_(* &quot;-&quot;??_);_(@_)"/>
    <numFmt numFmtId="180" formatCode="&quot;$&quot;#,##0.0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u/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sz val="10"/>
      <color rgb="FF000099"/>
      <name val="Arial"/>
      <family val="2"/>
    </font>
    <font>
      <sz val="10"/>
      <color rgb="FF92D050"/>
      <name val="Arial"/>
      <family val="2"/>
    </font>
    <font>
      <sz val="10"/>
      <color rgb="FF0033CC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color rgb="FF0000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0" fontId="5" fillId="0" borderId="2" xfId="0" applyFont="1" applyBorder="1"/>
    <xf numFmtId="41" fontId="5" fillId="0" borderId="0" xfId="0" applyNumberFormat="1" applyFont="1"/>
    <xf numFmtId="44" fontId="5" fillId="0" borderId="0" xfId="4" applyNumberFormat="1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41" fontId="6" fillId="0" borderId="2" xfId="0" applyNumberFormat="1" applyFont="1" applyBorder="1"/>
    <xf numFmtId="169" fontId="5" fillId="0" borderId="0" xfId="1" applyNumberFormat="1" applyFont="1"/>
    <xf numFmtId="165" fontId="5" fillId="0" borderId="0" xfId="0" applyNumberFormat="1" applyFont="1"/>
    <xf numFmtId="0" fontId="6" fillId="0" borderId="0" xfId="0" applyFont="1"/>
    <xf numFmtId="44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41" fontId="5" fillId="0" borderId="2" xfId="0" applyNumberFormat="1" applyFont="1" applyBorder="1"/>
    <xf numFmtId="166" fontId="5" fillId="0" borderId="0" xfId="0" applyNumberFormat="1" applyFont="1"/>
    <xf numFmtId="169" fontId="5" fillId="0" borderId="0" xfId="0" applyNumberFormat="1" applyFont="1"/>
    <xf numFmtId="0" fontId="6" fillId="0" borderId="0" xfId="0" applyFont="1" applyBorder="1"/>
    <xf numFmtId="43" fontId="5" fillId="0" borderId="0" xfId="0" applyNumberFormat="1" applyFont="1" applyBorder="1"/>
    <xf numFmtId="172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173" fontId="5" fillId="0" borderId="0" xfId="0" applyNumberFormat="1" applyFont="1"/>
    <xf numFmtId="166" fontId="5" fillId="0" borderId="2" xfId="0" applyNumberFormat="1" applyFont="1" applyBorder="1"/>
    <xf numFmtId="0" fontId="5" fillId="0" borderId="0" xfId="0" applyFont="1" applyFill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169" fontId="5" fillId="0" borderId="2" xfId="1" applyNumberFormat="1" applyFont="1" applyBorder="1" applyAlignment="1">
      <alignment horizontal="right"/>
    </xf>
    <xf numFmtId="41" fontId="5" fillId="0" borderId="0" xfId="0" applyNumberFormat="1" applyFont="1" applyBorder="1"/>
    <xf numFmtId="166" fontId="5" fillId="0" borderId="0" xfId="0" applyNumberFormat="1" applyFont="1" applyBorder="1"/>
    <xf numFmtId="44" fontId="5" fillId="0" borderId="0" xfId="4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0" fontId="4" fillId="0" borderId="0" xfId="0" applyFont="1" applyBorder="1"/>
    <xf numFmtId="44" fontId="5" fillId="0" borderId="0" xfId="4" applyNumberFormat="1" applyFont="1" applyBorder="1"/>
    <xf numFmtId="169" fontId="5" fillId="0" borderId="0" xfId="1" applyNumberFormat="1" applyFont="1" applyBorder="1"/>
    <xf numFmtId="169" fontId="5" fillId="0" borderId="2" xfId="1" applyNumberFormat="1" applyFont="1" applyBorder="1"/>
    <xf numFmtId="0" fontId="5" fillId="0" borderId="0" xfId="0" applyFont="1" applyFill="1" applyBorder="1"/>
    <xf numFmtId="41" fontId="5" fillId="0" borderId="0" xfId="0" applyNumberFormat="1" applyFont="1" applyBorder="1" applyAlignment="1">
      <alignment horizontal="right"/>
    </xf>
    <xf numFmtId="164" fontId="5" fillId="0" borderId="0" xfId="4" applyNumberFormat="1" applyFont="1" applyBorder="1"/>
    <xf numFmtId="169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69" fontId="5" fillId="0" borderId="0" xfId="1" applyNumberFormat="1" applyFont="1" applyAlignment="1">
      <alignment horizontal="right"/>
    </xf>
    <xf numFmtId="17" fontId="5" fillId="0" borderId="0" xfId="0" applyNumberFormat="1" applyFont="1" applyBorder="1"/>
    <xf numFmtId="169" fontId="5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44" fontId="5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41" fontId="5" fillId="0" borderId="0" xfId="0" applyNumberFormat="1" applyFont="1" applyFill="1"/>
    <xf numFmtId="164" fontId="5" fillId="0" borderId="0" xfId="0" applyNumberFormat="1" applyFont="1" applyFill="1"/>
    <xf numFmtId="169" fontId="5" fillId="0" borderId="0" xfId="1" applyNumberFormat="1" applyFont="1" applyFill="1"/>
    <xf numFmtId="164" fontId="5" fillId="0" borderId="0" xfId="0" applyNumberFormat="1" applyFont="1" applyFill="1" applyBorder="1"/>
    <xf numFmtId="169" fontId="5" fillId="0" borderId="0" xfId="1" applyNumberFormat="1" applyFont="1" applyFill="1" applyBorder="1"/>
    <xf numFmtId="0" fontId="4" fillId="0" borderId="0" xfId="0" quotePrefix="1" applyFont="1" applyFill="1"/>
    <xf numFmtId="169" fontId="5" fillId="0" borderId="0" xfId="0" applyNumberFormat="1" applyFont="1" applyFill="1"/>
    <xf numFmtId="166" fontId="5" fillId="0" borderId="0" xfId="0" applyNumberFormat="1" applyFont="1" applyFill="1"/>
    <xf numFmtId="164" fontId="5" fillId="0" borderId="0" xfId="9" applyNumberFormat="1" applyFont="1" applyFill="1"/>
    <xf numFmtId="10" fontId="5" fillId="0" borderId="0" xfId="9" applyNumberFormat="1" applyFont="1" applyFill="1" applyBorder="1"/>
    <xf numFmtId="164" fontId="5" fillId="0" borderId="2" xfId="0" applyNumberFormat="1" applyFont="1" applyFill="1" applyBorder="1"/>
    <xf numFmtId="164" fontId="5" fillId="0" borderId="0" xfId="9" applyNumberFormat="1" applyFont="1" applyFill="1" applyBorder="1"/>
    <xf numFmtId="168" fontId="5" fillId="0" borderId="0" xfId="9" applyNumberFormat="1" applyFont="1" applyFill="1" applyBorder="1"/>
    <xf numFmtId="44" fontId="5" fillId="0" borderId="0" xfId="4" applyFont="1"/>
    <xf numFmtId="173" fontId="5" fillId="0" borderId="0" xfId="4" applyNumberFormat="1" applyFont="1" applyBorder="1"/>
    <xf numFmtId="173" fontId="5" fillId="0" borderId="0" xfId="4" applyNumberFormat="1" applyFont="1"/>
    <xf numFmtId="175" fontId="5" fillId="0" borderId="0" xfId="0" applyNumberFormat="1" applyFont="1" applyBorder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/>
    <xf numFmtId="169" fontId="5" fillId="0" borderId="2" xfId="0" applyNumberFormat="1" applyFont="1" applyBorder="1"/>
    <xf numFmtId="166" fontId="5" fillId="0" borderId="0" xfId="0" applyNumberFormat="1" applyFont="1" applyFill="1" applyBorder="1"/>
    <xf numFmtId="41" fontId="5" fillId="0" borderId="3" xfId="0" applyNumberFormat="1" applyFont="1" applyFill="1" applyBorder="1"/>
    <xf numFmtId="164" fontId="5" fillId="0" borderId="3" xfId="0" applyNumberFormat="1" applyFont="1" applyFill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8" fontId="5" fillId="0" borderId="0" xfId="0" applyNumberFormat="1" applyFont="1"/>
    <xf numFmtId="2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9" fontId="5" fillId="0" borderId="0" xfId="1" applyNumberFormat="1" applyFont="1" applyFill="1" applyBorder="1" applyAlignment="1">
      <alignment horizontal="right"/>
    </xf>
    <xf numFmtId="169" fontId="5" fillId="0" borderId="0" xfId="1" applyNumberFormat="1" applyFont="1" applyFill="1" applyAlignment="1">
      <alignment horizontal="right"/>
    </xf>
    <xf numFmtId="0" fontId="4" fillId="0" borderId="0" xfId="0" applyFont="1" applyBorder="1" applyAlignment="1">
      <alignment horizontal="left"/>
    </xf>
    <xf numFmtId="1" fontId="5" fillId="0" borderId="0" xfId="0" applyNumberFormat="1" applyFont="1"/>
    <xf numFmtId="170" fontId="5" fillId="0" borderId="0" xfId="1" applyNumberFormat="1" applyFont="1" applyBorder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174" fontId="5" fillId="0" borderId="0" xfId="0" applyNumberFormat="1" applyFont="1"/>
    <xf numFmtId="171" fontId="5" fillId="0" borderId="2" xfId="1" applyNumberFormat="1" applyFont="1" applyBorder="1"/>
    <xf numFmtId="1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4" fontId="5" fillId="0" borderId="0" xfId="4" applyFont="1" applyFill="1"/>
    <xf numFmtId="169" fontId="5" fillId="0" borderId="0" xfId="9" applyNumberFormat="1" applyFont="1"/>
    <xf numFmtId="169" fontId="5" fillId="0" borderId="0" xfId="0" applyNumberFormat="1" applyFont="1" applyFill="1" applyBorder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/>
    <xf numFmtId="1" fontId="5" fillId="0" borderId="2" xfId="0" applyNumberFormat="1" applyFont="1" applyFill="1" applyBorder="1" applyAlignment="1">
      <alignment horizontal="right"/>
    </xf>
    <xf numFmtId="1" fontId="5" fillId="0" borderId="2" xfId="0" applyNumberFormat="1" applyFont="1" applyFill="1" applyBorder="1"/>
    <xf numFmtId="171" fontId="5" fillId="0" borderId="0" xfId="1" applyNumberFormat="1" applyFont="1" applyBorder="1"/>
    <xf numFmtId="171" fontId="5" fillId="0" borderId="0" xfId="1" applyNumberFormat="1" applyFont="1"/>
    <xf numFmtId="0" fontId="4" fillId="0" borderId="0" xfId="0" applyFont="1" applyFill="1" applyBorder="1" applyAlignment="1">
      <alignment horizontal="right"/>
    </xf>
    <xf numFmtId="41" fontId="5" fillId="0" borderId="0" xfId="0" applyNumberFormat="1" applyFont="1" applyFill="1" applyBorder="1"/>
    <xf numFmtId="44" fontId="5" fillId="0" borderId="0" xfId="0" applyNumberFormat="1" applyFont="1" applyFill="1" applyBorder="1"/>
    <xf numFmtId="0" fontId="4" fillId="0" borderId="0" xfId="0" applyFont="1" applyFill="1" applyBorder="1"/>
    <xf numFmtId="4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174" fontId="5" fillId="0" borderId="0" xfId="0" applyNumberFormat="1" applyFont="1" applyFill="1" applyBorder="1"/>
    <xf numFmtId="0" fontId="4" fillId="0" borderId="0" xfId="0" quotePrefix="1" applyFont="1" applyFill="1" applyBorder="1"/>
    <xf numFmtId="169" fontId="5" fillId="0" borderId="0" xfId="0" applyNumberFormat="1" applyFont="1" applyFill="1" applyBorder="1"/>
    <xf numFmtId="0" fontId="8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4" fontId="5" fillId="0" borderId="0" xfId="5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right"/>
    </xf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41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Border="1"/>
    <xf numFmtId="2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44" fontId="5" fillId="0" borderId="0" xfId="4" applyFont="1" applyFill="1" applyBorder="1"/>
    <xf numFmtId="44" fontId="5" fillId="0" borderId="2" xfId="4" applyFont="1" applyBorder="1"/>
    <xf numFmtId="44" fontId="5" fillId="0" borderId="0" xfId="4" applyNumberFormat="1" applyFont="1" applyFill="1"/>
    <xf numFmtId="44" fontId="5" fillId="0" borderId="0" xfId="4" applyNumberFormat="1" applyFont="1" applyFill="1" applyBorder="1"/>
    <xf numFmtId="44" fontId="5" fillId="0" borderId="2" xfId="4" applyNumberFormat="1" applyFont="1" applyBorder="1"/>
    <xf numFmtId="44" fontId="5" fillId="0" borderId="2" xfId="4" applyNumberFormat="1" applyFont="1" applyFill="1" applyBorder="1"/>
    <xf numFmtId="0" fontId="4" fillId="0" borderId="0" xfId="0" applyFont="1" applyAlignment="1">
      <alignment horizontal="left"/>
    </xf>
    <xf numFmtId="44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Fill="1"/>
    <xf numFmtId="44" fontId="5" fillId="0" borderId="0" xfId="4" applyFont="1" applyAlignment="1">
      <alignment horizontal="center"/>
    </xf>
    <xf numFmtId="9" fontId="5" fillId="0" borderId="0" xfId="9" applyFont="1"/>
    <xf numFmtId="0" fontId="5" fillId="0" borderId="0" xfId="8" applyFont="1"/>
    <xf numFmtId="0" fontId="5" fillId="0" borderId="0" xfId="8" applyFont="1" applyFill="1"/>
    <xf numFmtId="10" fontId="5" fillId="0" borderId="0" xfId="12" applyNumberFormat="1" applyFont="1"/>
    <xf numFmtId="0" fontId="8" fillId="0" borderId="0" xfId="8" applyFont="1"/>
    <xf numFmtId="0" fontId="4" fillId="0" borderId="2" xfId="8" applyFont="1" applyBorder="1" applyAlignment="1">
      <alignment horizontal="center"/>
    </xf>
    <xf numFmtId="0" fontId="4" fillId="0" borderId="0" xfId="8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Fill="1" applyAlignment="1">
      <alignment horizontal="right"/>
    </xf>
    <xf numFmtId="0" fontId="4" fillId="0" borderId="2" xfId="8" applyFont="1" applyBorder="1"/>
    <xf numFmtId="0" fontId="4" fillId="0" borderId="2" xfId="8" applyFont="1" applyBorder="1" applyAlignment="1">
      <alignment horizontal="right"/>
    </xf>
    <xf numFmtId="0" fontId="5" fillId="0" borderId="0" xfId="7" applyFont="1" applyFill="1"/>
    <xf numFmtId="43" fontId="5" fillId="0" borderId="0" xfId="3" applyFont="1"/>
    <xf numFmtId="167" fontId="5" fillId="0" borderId="0" xfId="11" applyNumberFormat="1" applyFont="1"/>
    <xf numFmtId="164" fontId="5" fillId="0" borderId="0" xfId="8" applyNumberFormat="1" applyFont="1" applyFill="1"/>
    <xf numFmtId="171" fontId="5" fillId="0" borderId="0" xfId="3" applyNumberFormat="1" applyFont="1"/>
    <xf numFmtId="0" fontId="5" fillId="2" borderId="0" xfId="7" applyFont="1" applyFill="1"/>
    <xf numFmtId="0" fontId="5" fillId="2" borderId="0" xfId="8" applyFont="1" applyFill="1"/>
    <xf numFmtId="164" fontId="5" fillId="2" borderId="0" xfId="5" applyNumberFormat="1" applyFont="1" applyFill="1"/>
    <xf numFmtId="167" fontId="5" fillId="2" borderId="0" xfId="11" applyNumberFormat="1" applyFont="1" applyFill="1"/>
    <xf numFmtId="0" fontId="5" fillId="0" borderId="0" xfId="8" applyFont="1" applyAlignment="1">
      <alignment horizontal="center"/>
    </xf>
    <xf numFmtId="167" fontId="5" fillId="0" borderId="0" xfId="12" applyNumberFormat="1" applyFont="1"/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4" fontId="5" fillId="0" borderId="3" xfId="8" applyNumberFormat="1" applyFont="1" applyFill="1" applyBorder="1" applyAlignment="1">
      <alignment vertical="center"/>
    </xf>
    <xf numFmtId="167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41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167" fontId="5" fillId="0" borderId="0" xfId="8" applyNumberFormat="1" applyFont="1" applyFill="1"/>
    <xf numFmtId="164" fontId="5" fillId="0" borderId="0" xfId="8" applyNumberFormat="1" applyFont="1"/>
    <xf numFmtId="5" fontId="5" fillId="0" borderId="0" xfId="4" applyNumberFormat="1" applyFont="1" applyFill="1"/>
    <xf numFmtId="5" fontId="5" fillId="2" borderId="0" xfId="4" applyNumberFormat="1" applyFont="1" applyFill="1"/>
    <xf numFmtId="174" fontId="5" fillId="0" borderId="0" xfId="0" applyNumberFormat="1" applyFont="1" applyBorder="1"/>
    <xf numFmtId="0" fontId="5" fillId="0" borderId="0" xfId="1" applyNumberFormat="1" applyFont="1" applyFill="1" applyAlignment="1">
      <alignment horizontal="center"/>
    </xf>
    <xf numFmtId="0" fontId="5" fillId="0" borderId="0" xfId="11" applyNumberFormat="1" applyFont="1" applyFill="1" applyAlignment="1">
      <alignment horizontal="center"/>
    </xf>
    <xf numFmtId="0" fontId="5" fillId="2" borderId="0" xfId="11" applyNumberFormat="1" applyFont="1" applyFill="1" applyAlignment="1">
      <alignment horizontal="center"/>
    </xf>
    <xf numFmtId="10" fontId="5" fillId="2" borderId="0" xfId="11" applyNumberFormat="1" applyFont="1" applyFill="1" applyAlignment="1">
      <alignment horizontal="center"/>
    </xf>
    <xf numFmtId="0" fontId="5" fillId="0" borderId="3" xfId="8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164" fontId="5" fillId="0" borderId="5" xfId="0" applyNumberFormat="1" applyFont="1" applyFill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0" fontId="11" fillId="0" borderId="0" xfId="0" applyFont="1" applyFill="1"/>
    <xf numFmtId="0" fontId="6" fillId="0" borderId="0" xfId="0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44" fontId="6" fillId="0" borderId="0" xfId="4" applyFont="1" applyFill="1"/>
    <xf numFmtId="169" fontId="5" fillId="0" borderId="5" xfId="1" applyNumberFormat="1" applyFont="1" applyBorder="1"/>
    <xf numFmtId="0" fontId="4" fillId="0" borderId="3" xfId="0" applyFont="1" applyFill="1" applyBorder="1"/>
    <xf numFmtId="169" fontId="5" fillId="0" borderId="3" xfId="0" applyNumberFormat="1" applyFont="1" applyFill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164" fontId="5" fillId="0" borderId="0" xfId="5" applyNumberFormat="1" applyFont="1" applyFill="1"/>
    <xf numFmtId="167" fontId="5" fillId="0" borderId="0" xfId="11" applyNumberFormat="1" applyFont="1" applyFill="1"/>
    <xf numFmtId="41" fontId="4" fillId="0" borderId="0" xfId="0" applyNumberFormat="1" applyFont="1" applyBorder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44" fontId="5" fillId="0" borderId="0" xfId="4" applyNumberFormat="1" applyFont="1" applyAlignment="1">
      <alignment horizontal="right"/>
    </xf>
    <xf numFmtId="174" fontId="5" fillId="0" borderId="0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0" fontId="4" fillId="0" borderId="0" xfId="8" applyFont="1" applyFill="1"/>
    <xf numFmtId="0" fontId="4" fillId="0" borderId="2" xfId="8" applyFont="1" applyFill="1" applyBorder="1" applyAlignment="1">
      <alignment horizontal="right"/>
    </xf>
    <xf numFmtId="167" fontId="5" fillId="0" borderId="0" xfId="9" applyNumberFormat="1" applyFont="1" applyFill="1"/>
    <xf numFmtId="169" fontId="4" fillId="0" borderId="0" xfId="0" applyNumberFormat="1" applyFont="1" applyBorder="1" applyAlignment="1">
      <alignment horizontal="right" wrapText="1"/>
    </xf>
    <xf numFmtId="0" fontId="5" fillId="0" borderId="0" xfId="8" applyFont="1" applyAlignment="1">
      <alignment horizontal="right"/>
    </xf>
    <xf numFmtId="169" fontId="5" fillId="0" borderId="3" xfId="1" applyNumberFormat="1" applyFont="1" applyFill="1" applyBorder="1"/>
    <xf numFmtId="0" fontId="5" fillId="0" borderId="0" xfId="8" applyFont="1" applyBorder="1" applyAlignment="1">
      <alignment vertical="center"/>
    </xf>
    <xf numFmtId="0" fontId="5" fillId="0" borderId="0" xfId="8" applyFont="1" applyBorder="1" applyAlignment="1">
      <alignment horizontal="center" vertical="center"/>
    </xf>
    <xf numFmtId="164" fontId="5" fillId="0" borderId="0" xfId="8" applyNumberFormat="1" applyFont="1" applyBorder="1" applyAlignment="1">
      <alignment vertical="center"/>
    </xf>
    <xf numFmtId="164" fontId="5" fillId="0" borderId="0" xfId="8" applyNumberFormat="1" applyFont="1" applyFill="1" applyBorder="1" applyAlignment="1">
      <alignment vertical="center"/>
    </xf>
    <xf numFmtId="167" fontId="5" fillId="0" borderId="0" xfId="12" applyNumberFormat="1" applyFont="1" applyBorder="1" applyAlignment="1">
      <alignment vertical="center"/>
    </xf>
    <xf numFmtId="7" fontId="5" fillId="0" borderId="0" xfId="4" applyNumberFormat="1" applyFont="1" applyFill="1"/>
    <xf numFmtId="0" fontId="12" fillId="0" borderId="0" xfId="0" applyFont="1" applyFill="1"/>
    <xf numFmtId="0" fontId="7" fillId="0" borderId="0" xfId="0" applyFont="1" applyFill="1"/>
    <xf numFmtId="0" fontId="13" fillId="0" borderId="0" xfId="0" applyFont="1" applyFill="1"/>
    <xf numFmtId="43" fontId="7" fillId="0" borderId="0" xfId="3" applyFont="1" applyFill="1"/>
    <xf numFmtId="0" fontId="14" fillId="0" borderId="0" xfId="0" applyFont="1"/>
    <xf numFmtId="176" fontId="14" fillId="0" borderId="0" xfId="0" applyNumberFormat="1" applyFont="1"/>
    <xf numFmtId="43" fontId="14" fillId="0" borderId="0" xfId="1" applyFont="1"/>
    <xf numFmtId="174" fontId="14" fillId="0" borderId="0" xfId="1" quotePrefix="1" applyNumberFormat="1" applyFont="1" applyBorder="1" applyAlignment="1">
      <alignment horizontal="center"/>
    </xf>
    <xf numFmtId="167" fontId="14" fillId="0" borderId="0" xfId="9" applyNumberFormat="1" applyFont="1"/>
    <xf numFmtId="174" fontId="14" fillId="0" borderId="0" xfId="0" applyNumberFormat="1" applyFont="1"/>
    <xf numFmtId="178" fontId="14" fillId="0" borderId="0" xfId="0" applyNumberFormat="1" applyFont="1"/>
    <xf numFmtId="0" fontId="7" fillId="0" borderId="4" xfId="0" applyFont="1" applyBorder="1"/>
    <xf numFmtId="178" fontId="14" fillId="0" borderId="4" xfId="0" applyNumberFormat="1" applyFont="1" applyBorder="1"/>
    <xf numFmtId="169" fontId="0" fillId="0" borderId="0" xfId="1" applyNumberFormat="1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14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5" fillId="0" borderId="0" xfId="8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13" applyFont="1"/>
    <xf numFmtId="0" fontId="4" fillId="0" borderId="0" xfId="8" applyFont="1" applyFill="1" applyAlignment="1">
      <alignment horizontal="center"/>
    </xf>
    <xf numFmtId="0" fontId="5" fillId="0" borderId="0" xfId="8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179" fontId="5" fillId="0" borderId="0" xfId="3" applyNumberFormat="1" applyFont="1"/>
    <xf numFmtId="169" fontId="14" fillId="0" borderId="0" xfId="1" applyNumberFormat="1" applyFont="1"/>
    <xf numFmtId="0" fontId="16" fillId="0" borderId="0" xfId="0" applyFont="1"/>
    <xf numFmtId="0" fontId="15" fillId="0" borderId="0" xfId="0" applyFont="1" applyAlignment="1">
      <alignment horizontal="right"/>
    </xf>
    <xf numFmtId="169" fontId="15" fillId="0" borderId="0" xfId="1" applyNumberFormat="1" applyFont="1" applyAlignment="1">
      <alignment horizontal="right"/>
    </xf>
    <xf numFmtId="169" fontId="18" fillId="3" borderId="0" xfId="1" applyNumberFormat="1" applyFont="1" applyFill="1"/>
    <xf numFmtId="0" fontId="14" fillId="0" borderId="4" xfId="0" applyFont="1" applyBorder="1"/>
    <xf numFmtId="0" fontId="3" fillId="0" borderId="4" xfId="0" applyFont="1" applyFill="1" applyBorder="1"/>
    <xf numFmtId="0" fontId="14" fillId="0" borderId="4" xfId="0" applyFont="1" applyFill="1" applyBorder="1"/>
    <xf numFmtId="169" fontId="14" fillId="0" borderId="4" xfId="1" applyNumberFormat="1" applyFont="1" applyBorder="1"/>
    <xf numFmtId="0" fontId="14" fillId="0" borderId="0" xfId="0" applyFont="1" applyBorder="1"/>
    <xf numFmtId="0" fontId="3" fillId="0" borderId="0" xfId="0" applyFont="1" applyFill="1" applyBorder="1"/>
    <xf numFmtId="0" fontId="14" fillId="0" borderId="0" xfId="0" applyFont="1" applyFill="1" applyBorder="1"/>
    <xf numFmtId="169" fontId="14" fillId="0" borderId="0" xfId="1" applyNumberFormat="1" applyFont="1" applyBorder="1"/>
    <xf numFmtId="0" fontId="19" fillId="0" borderId="4" xfId="0" applyFont="1" applyFill="1" applyBorder="1"/>
    <xf numFmtId="43" fontId="14" fillId="0" borderId="4" xfId="1" applyFont="1" applyBorder="1"/>
    <xf numFmtId="43" fontId="20" fillId="0" borderId="0" xfId="1" applyFont="1" applyFill="1" applyAlignment="1">
      <alignment horizontal="center"/>
    </xf>
    <xf numFmtId="9" fontId="14" fillId="0" borderId="0" xfId="9" applyFont="1" applyBorder="1"/>
    <xf numFmtId="0" fontId="20" fillId="0" borderId="0" xfId="0" applyFont="1" applyFill="1" applyAlignment="1">
      <alignment horizontal="center"/>
    </xf>
    <xf numFmtId="169" fontId="14" fillId="0" borderId="0" xfId="0" applyNumberFormat="1" applyFont="1" applyBorder="1"/>
    <xf numFmtId="179" fontId="14" fillId="0" borderId="0" xfId="1" applyNumberFormat="1" applyFont="1"/>
    <xf numFmtId="180" fontId="5" fillId="0" borderId="0" xfId="0" applyNumberFormat="1" applyFont="1" applyBorder="1"/>
    <xf numFmtId="0" fontId="5" fillId="0" borderId="4" xfId="0" applyFont="1" applyBorder="1"/>
    <xf numFmtId="180" fontId="5" fillId="0" borderId="4" xfId="0" applyNumberFormat="1" applyFont="1" applyBorder="1"/>
    <xf numFmtId="164" fontId="5" fillId="0" borderId="4" xfId="0" applyNumberFormat="1" applyFont="1" applyBorder="1"/>
    <xf numFmtId="41" fontId="5" fillId="0" borderId="4" xfId="0" applyNumberFormat="1" applyFont="1" applyBorder="1"/>
    <xf numFmtId="180" fontId="5" fillId="0" borderId="0" xfId="0" applyNumberFormat="1" applyFont="1" applyBorder="1" applyAlignment="1">
      <alignment horizontal="right"/>
    </xf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2" fillId="0" borderId="8" xfId="15" applyFont="1" applyBorder="1" applyAlignment="1">
      <alignment horizontal="center" vertical="center"/>
    </xf>
    <xf numFmtId="0" fontId="12" fillId="0" borderId="9" xfId="15" applyFont="1" applyBorder="1" applyAlignment="1">
      <alignment horizontal="center" vertical="center"/>
    </xf>
    <xf numFmtId="0" fontId="12" fillId="0" borderId="29" xfId="15" applyFont="1" applyBorder="1" applyAlignment="1">
      <alignment horizontal="center" vertical="center"/>
    </xf>
    <xf numFmtId="0" fontId="12" fillId="0" borderId="30" xfId="15" applyFont="1" applyBorder="1" applyAlignment="1">
      <alignment horizontal="center" vertical="center"/>
    </xf>
    <xf numFmtId="0" fontId="12" fillId="0" borderId="31" xfId="15" applyFont="1" applyBorder="1" applyAlignment="1">
      <alignment horizontal="center" vertical="center"/>
    </xf>
    <xf numFmtId="0" fontId="12" fillId="0" borderId="31" xfId="15" applyFont="1" applyFill="1" applyBorder="1" applyAlignment="1">
      <alignment horizontal="center" vertical="center"/>
    </xf>
    <xf numFmtId="0" fontId="12" fillId="0" borderId="32" xfId="15" applyFont="1" applyFill="1" applyBorder="1" applyAlignment="1">
      <alignment horizontal="center" vertical="center"/>
    </xf>
    <xf numFmtId="0" fontId="12" fillId="0" borderId="0" xfId="15" applyFont="1"/>
    <xf numFmtId="0" fontId="12" fillId="0" borderId="10" xfId="15" applyFont="1" applyBorder="1" applyAlignment="1">
      <alignment horizontal="center" vertical="center"/>
    </xf>
    <xf numFmtId="0" fontId="12" fillId="0" borderId="11" xfId="15" applyFont="1" applyBorder="1" applyAlignment="1">
      <alignment horizontal="center" vertical="center"/>
    </xf>
    <xf numFmtId="44" fontId="21" fillId="0" borderId="11" xfId="15" applyNumberFormat="1" applyFont="1" applyBorder="1" applyAlignment="1">
      <alignment horizontal="center" vertical="center"/>
    </xf>
    <xf numFmtId="0" fontId="21" fillId="0" borderId="11" xfId="15" applyFont="1" applyBorder="1" applyAlignment="1">
      <alignment horizontal="center" vertical="center"/>
    </xf>
    <xf numFmtId="0" fontId="12" fillId="0" borderId="11" xfId="15" applyFont="1" applyFill="1" applyBorder="1" applyAlignment="1">
      <alignment horizontal="center" vertical="center"/>
    </xf>
    <xf numFmtId="0" fontId="12" fillId="0" borderId="33" xfId="15" applyFont="1" applyFill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9" fontId="0" fillId="0" borderId="13" xfId="16" applyNumberFormat="1" applyFont="1" applyBorder="1"/>
    <xf numFmtId="44" fontId="3" fillId="0" borderId="14" xfId="15" applyNumberFormat="1" applyFont="1" applyBorder="1"/>
    <xf numFmtId="44" fontId="3" fillId="0" borderId="0" xfId="15" applyNumberFormat="1" applyFont="1" applyBorder="1"/>
    <xf numFmtId="44" fontId="3" fillId="0" borderId="5" xfId="15" applyNumberFormat="1" applyFont="1" applyBorder="1"/>
    <xf numFmtId="44" fontId="3" fillId="0" borderId="14" xfId="17" applyFont="1" applyBorder="1"/>
    <xf numFmtId="44" fontId="3" fillId="0" borderId="5" xfId="17" applyNumberFormat="1" applyFont="1" applyBorder="1"/>
    <xf numFmtId="44" fontId="3" fillId="0" borderId="14" xfId="17" applyNumberFormat="1" applyFont="1" applyBorder="1"/>
    <xf numFmtId="167" fontId="3" fillId="0" borderId="15" xfId="18" applyNumberFormat="1" applyFont="1" applyBorder="1"/>
    <xf numFmtId="0" fontId="3" fillId="0" borderId="10" xfId="15" applyBorder="1" applyAlignment="1">
      <alignment horizontal="center"/>
    </xf>
    <xf numFmtId="169" fontId="0" fillId="0" borderId="11" xfId="16" applyNumberFormat="1" applyFont="1" applyBorder="1"/>
    <xf numFmtId="44" fontId="3" fillId="0" borderId="16" xfId="15" applyNumberFormat="1" applyFont="1" applyBorder="1"/>
    <xf numFmtId="44" fontId="3" fillId="0" borderId="19" xfId="15" applyNumberFormat="1" applyFont="1" applyBorder="1"/>
    <xf numFmtId="44" fontId="3" fillId="0" borderId="17" xfId="15" applyNumberFormat="1" applyFont="1" applyBorder="1"/>
    <xf numFmtId="44" fontId="3" fillId="0" borderId="16" xfId="17" applyFont="1" applyBorder="1"/>
    <xf numFmtId="44" fontId="3" fillId="0" borderId="17" xfId="17" applyNumberFormat="1" applyFont="1" applyBorder="1"/>
    <xf numFmtId="44" fontId="3" fillId="0" borderId="16" xfId="17" applyNumberFormat="1" applyFont="1" applyBorder="1"/>
    <xf numFmtId="167" fontId="3" fillId="0" borderId="18" xfId="18" applyNumberFormat="1" applyFont="1" applyBorder="1"/>
    <xf numFmtId="44" fontId="3" fillId="0" borderId="0" xfId="15" applyNumberFormat="1"/>
    <xf numFmtId="44" fontId="17" fillId="0" borderId="0" xfId="15" applyNumberFormat="1" applyFont="1"/>
    <xf numFmtId="43" fontId="3" fillId="0" borderId="0" xfId="15" applyNumberFormat="1"/>
    <xf numFmtId="9" fontId="0" fillId="0" borderId="0" xfId="18" applyFont="1"/>
    <xf numFmtId="43" fontId="5" fillId="0" borderId="0" xfId="9" applyNumberFormat="1" applyFont="1"/>
    <xf numFmtId="43" fontId="5" fillId="0" borderId="0" xfId="8" applyNumberFormat="1" applyFont="1"/>
    <xf numFmtId="0" fontId="0" fillId="0" borderId="0" xfId="0" applyAlignment="1">
      <alignment horizontal="center" vertical="top" wrapText="1"/>
    </xf>
    <xf numFmtId="43" fontId="3" fillId="0" borderId="0" xfId="1" applyFont="1" applyFill="1"/>
    <xf numFmtId="0" fontId="3" fillId="0" borderId="0" xfId="0" applyFont="1" applyFill="1" applyAlignment="1">
      <alignment wrapText="1"/>
    </xf>
    <xf numFmtId="179" fontId="3" fillId="0" borderId="0" xfId="3" applyNumberFormat="1" applyFont="1"/>
    <xf numFmtId="0" fontId="13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14" fillId="0" borderId="0" xfId="0" applyFont="1" applyAlignment="1">
      <alignment horizontal="left" vertical="top"/>
    </xf>
    <xf numFmtId="169" fontId="0" fillId="0" borderId="0" xfId="1" applyNumberFormat="1" applyFont="1" applyBorder="1"/>
    <xf numFmtId="0" fontId="0" fillId="0" borderId="0" xfId="0" applyAlignment="1">
      <alignment horizontal="left" vertical="top" wrapText="1"/>
    </xf>
    <xf numFmtId="167" fontId="5" fillId="0" borderId="0" xfId="9" applyNumberFormat="1" applyFont="1"/>
    <xf numFmtId="0" fontId="15" fillId="0" borderId="0" xfId="0" applyFont="1" applyAlignment="1"/>
    <xf numFmtId="43" fontId="0" fillId="0" borderId="0" xfId="1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9" fontId="5" fillId="0" borderId="2" xfId="1" applyNumberFormat="1" applyFont="1" applyFill="1" applyBorder="1"/>
    <xf numFmtId="9" fontId="14" fillId="0" borderId="0" xfId="9" applyNumberFormat="1" applyFont="1"/>
    <xf numFmtId="9" fontId="14" fillId="0" borderId="4" xfId="9" applyNumberFormat="1" applyFont="1" applyBorder="1"/>
    <xf numFmtId="9" fontId="5" fillId="0" borderId="3" xfId="12" applyNumberFormat="1" applyFont="1" applyBorder="1" applyAlignment="1">
      <alignment vertical="center"/>
    </xf>
    <xf numFmtId="9" fontId="5" fillId="0" borderId="0" xfId="11" applyNumberFormat="1" applyFont="1"/>
    <xf numFmtId="9" fontId="5" fillId="2" borderId="0" xfId="11" applyNumberFormat="1" applyFont="1" applyFill="1"/>
    <xf numFmtId="0" fontId="5" fillId="0" borderId="0" xfId="0" applyFont="1" applyAlignment="1">
      <alignment horizontal="left" vertical="top" wrapText="1"/>
    </xf>
    <xf numFmtId="0" fontId="4" fillId="0" borderId="2" xfId="8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25" xfId="15" applyFont="1" applyBorder="1" applyAlignment="1">
      <alignment horizontal="center" vertical="center"/>
    </xf>
    <xf numFmtId="0" fontId="12" fillId="0" borderId="26" xfId="15" applyFont="1" applyBorder="1" applyAlignment="1">
      <alignment horizontal="center" vertical="center"/>
    </xf>
    <xf numFmtId="0" fontId="12" fillId="0" borderId="27" xfId="15" applyFont="1" applyBorder="1" applyAlignment="1">
      <alignment horizontal="center" vertical="center"/>
    </xf>
    <xf numFmtId="0" fontId="12" fillId="0" borderId="27" xfId="15" applyFont="1" applyFill="1" applyBorder="1" applyAlignment="1">
      <alignment horizontal="center" vertical="center"/>
    </xf>
    <xf numFmtId="0" fontId="12" fillId="0" borderId="28" xfId="15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2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169" fontId="23" fillId="3" borderId="0" xfId="1" applyNumberFormat="1" applyFont="1" applyFill="1"/>
  </cellXfs>
  <cellStyles count="20">
    <cellStyle name="Comma" xfId="1" builtinId="3"/>
    <cellStyle name="Comma 2" xfId="2"/>
    <cellStyle name="Comma 3" xfId="3"/>
    <cellStyle name="Comma 3 2" xfId="16"/>
    <cellStyle name="Comma 4" xfId="14"/>
    <cellStyle name="Currency" xfId="4" builtinId="4"/>
    <cellStyle name="Currency 2" xfId="5"/>
    <cellStyle name="Currency 2 2" xfId="17"/>
    <cellStyle name="Currency 3" xfId="6"/>
    <cellStyle name="Normal" xfId="0" builtinId="0"/>
    <cellStyle name="Normal 2" xfId="7"/>
    <cellStyle name="Normal 2 2" xfId="15"/>
    <cellStyle name="Normal 3" xfId="8"/>
    <cellStyle name="Normal 4" xfId="13"/>
    <cellStyle name="Percent" xfId="9" builtinId="5"/>
    <cellStyle name="Percent 2" xfId="10"/>
    <cellStyle name="Percent 2 2" xfId="11"/>
    <cellStyle name="Percent 3" xfId="12"/>
    <cellStyle name="Percent 3 2" xfId="18"/>
    <cellStyle name="Percent 4" xfId="19"/>
  </cellStyles>
  <dxfs count="0"/>
  <tableStyles count="0" defaultTableStyle="TableStyleMedium9" defaultPivotStyle="PivotStyleLight16"/>
  <colors>
    <mruColors>
      <color rgb="FFF93D4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tabSelected="1" topLeftCell="C1" zoomScale="75" zoomScaleNormal="75" workbookViewId="0">
      <selection activeCell="D18" sqref="D18"/>
    </sheetView>
  </sheetViews>
  <sheetFormatPr defaultRowHeight="15.75" x14ac:dyDescent="0.25"/>
  <cols>
    <col min="1" max="1" width="9.140625" style="258"/>
    <col min="2" max="2" width="35" style="154" customWidth="1"/>
    <col min="3" max="3" width="8.28515625" style="174" customWidth="1"/>
    <col min="4" max="4" width="33.42578125" style="154" customWidth="1"/>
    <col min="5" max="5" width="1.5703125" style="154" customWidth="1"/>
    <col min="6" max="6" width="12.140625" style="154" customWidth="1"/>
    <col min="7" max="7" width="14.140625" style="155" customWidth="1"/>
    <col min="8" max="8" width="12.7109375" style="154" customWidth="1"/>
    <col min="9" max="9" width="12" style="154" hidden="1" customWidth="1"/>
    <col min="10" max="10" width="12" style="154" customWidth="1"/>
    <col min="11" max="11" width="1.5703125" style="154" customWidth="1"/>
    <col min="12" max="12" width="14.28515625" style="154" bestFit="1" customWidth="1"/>
    <col min="13" max="13" width="14.28515625" style="154" customWidth="1"/>
    <col min="14" max="14" width="16.140625" style="154" bestFit="1" customWidth="1"/>
    <col min="15" max="15" width="14.28515625" style="154" customWidth="1"/>
    <col min="16" max="16" width="11.42578125" style="154" bestFit="1" customWidth="1"/>
    <col min="17" max="17" width="9.7109375" style="155" bestFit="1" customWidth="1"/>
    <col min="18" max="18" width="9.140625" style="154"/>
    <col min="19" max="19" width="15.5703125" style="154" bestFit="1" customWidth="1"/>
    <col min="20" max="20" width="14.7109375" style="154" customWidth="1"/>
    <col min="21" max="21" width="16.140625" style="154" bestFit="1" customWidth="1"/>
    <col min="22" max="22" width="15.28515625" style="154" customWidth="1"/>
    <col min="23" max="23" width="22" style="154" customWidth="1"/>
    <col min="24" max="24" width="13" style="154" customWidth="1"/>
    <col min="25" max="25" width="9.140625" style="154"/>
    <col min="26" max="26" width="4.7109375" style="154" customWidth="1"/>
    <col min="27" max="27" width="13.5703125" style="154" customWidth="1"/>
    <col min="28" max="28" width="22.28515625" style="154" customWidth="1"/>
    <col min="29" max="30" width="9.140625" style="154"/>
    <col min="31" max="31" width="11.42578125" style="154" customWidth="1"/>
    <col min="32" max="32" width="12.42578125" style="154" customWidth="1"/>
    <col min="33" max="33" width="11.42578125" style="154" customWidth="1"/>
    <col min="34" max="34" width="16.140625" style="154" customWidth="1"/>
    <col min="35" max="35" width="11.42578125" style="154" customWidth="1"/>
    <col min="36" max="36" width="12.140625" style="154" customWidth="1"/>
    <col min="37" max="37" width="11.42578125" style="154" customWidth="1"/>
    <col min="38" max="16384" width="9.140625" style="154"/>
  </cols>
  <sheetData>
    <row r="1" spans="1:23" ht="18.75" x14ac:dyDescent="0.3">
      <c r="B1" s="128" t="s">
        <v>153</v>
      </c>
      <c r="C1" s="161"/>
      <c r="F1" s="160"/>
      <c r="G1" s="222"/>
      <c r="H1" s="161"/>
      <c r="I1" s="160"/>
      <c r="J1" s="160"/>
      <c r="N1" s="160"/>
    </row>
    <row r="2" spans="1:23" ht="18.75" x14ac:dyDescent="0.3">
      <c r="B2" s="157" t="s">
        <v>53</v>
      </c>
      <c r="H2" s="161"/>
      <c r="U2" s="226"/>
      <c r="V2" s="226"/>
    </row>
    <row r="3" spans="1:23" x14ac:dyDescent="0.25">
      <c r="U3" s="37"/>
      <c r="V3" s="184"/>
      <c r="W3" s="30"/>
    </row>
    <row r="4" spans="1:23" x14ac:dyDescent="0.25">
      <c r="B4" s="357" t="s">
        <v>54</v>
      </c>
      <c r="C4" s="357"/>
      <c r="D4" s="357"/>
      <c r="F4" s="357" t="s">
        <v>55</v>
      </c>
      <c r="G4" s="357"/>
      <c r="H4" s="357"/>
      <c r="I4" s="357"/>
      <c r="J4" s="357"/>
      <c r="L4" s="357" t="s">
        <v>86</v>
      </c>
      <c r="M4" s="357"/>
      <c r="N4" s="357"/>
      <c r="O4" s="357"/>
      <c r="P4" s="357"/>
      <c r="Q4" s="357"/>
    </row>
    <row r="5" spans="1:23" x14ac:dyDescent="0.25">
      <c r="E5" s="171"/>
      <c r="K5" s="171"/>
      <c r="Q5" s="154"/>
    </row>
    <row r="6" spans="1:23" s="160" customFormat="1" x14ac:dyDescent="0.25">
      <c r="A6" s="261"/>
      <c r="C6" s="161"/>
      <c r="D6" s="161" t="s">
        <v>56</v>
      </c>
      <c r="E6" s="171"/>
      <c r="F6" s="159" t="s">
        <v>104</v>
      </c>
      <c r="G6" s="162" t="s">
        <v>57</v>
      </c>
      <c r="H6" s="159" t="s">
        <v>58</v>
      </c>
      <c r="I6" s="159" t="s">
        <v>110</v>
      </c>
      <c r="J6" s="159" t="s">
        <v>110</v>
      </c>
      <c r="K6" s="171"/>
      <c r="L6" s="162" t="s">
        <v>106</v>
      </c>
      <c r="M6" s="162" t="s">
        <v>87</v>
      </c>
      <c r="N6" s="159" t="s">
        <v>58</v>
      </c>
      <c r="O6" s="159" t="s">
        <v>59</v>
      </c>
      <c r="P6" s="159" t="s">
        <v>59</v>
      </c>
      <c r="Q6" s="159" t="s">
        <v>59</v>
      </c>
      <c r="R6" s="161"/>
      <c r="T6" s="154"/>
      <c r="U6" s="154"/>
      <c r="V6" s="154"/>
    </row>
    <row r="7" spans="1:23" s="160" customFormat="1" x14ac:dyDescent="0.25">
      <c r="A7" s="261"/>
      <c r="B7" s="163" t="s">
        <v>60</v>
      </c>
      <c r="C7" s="158" t="s">
        <v>61</v>
      </c>
      <c r="D7" s="158" t="s">
        <v>62</v>
      </c>
      <c r="E7" s="171"/>
      <c r="F7" s="164" t="s">
        <v>5</v>
      </c>
      <c r="G7" s="223" t="s">
        <v>5</v>
      </c>
      <c r="H7" s="164" t="s">
        <v>5</v>
      </c>
      <c r="I7" s="164" t="s">
        <v>105</v>
      </c>
      <c r="J7" s="164" t="s">
        <v>111</v>
      </c>
      <c r="K7" s="171"/>
      <c r="L7" s="164" t="s">
        <v>42</v>
      </c>
      <c r="M7" s="164" t="s">
        <v>42</v>
      </c>
      <c r="N7" s="164" t="s">
        <v>42</v>
      </c>
      <c r="O7" s="164" t="s">
        <v>63</v>
      </c>
      <c r="P7" s="164" t="s">
        <v>64</v>
      </c>
      <c r="Q7" s="164" t="s">
        <v>92</v>
      </c>
      <c r="R7" s="161"/>
      <c r="T7" s="154"/>
      <c r="U7" s="154"/>
      <c r="V7" s="154"/>
    </row>
    <row r="8" spans="1:23" x14ac:dyDescent="0.25">
      <c r="E8" s="171"/>
      <c r="G8" s="154"/>
      <c r="K8" s="171"/>
      <c r="U8" s="154" t="s">
        <v>204</v>
      </c>
      <c r="V8" s="154" t="s">
        <v>203</v>
      </c>
    </row>
    <row r="9" spans="1:23" s="155" customFormat="1" x14ac:dyDescent="0.25">
      <c r="A9" s="258">
        <v>1</v>
      </c>
      <c r="B9" s="2" t="str">
        <f>List!B5</f>
        <v>R - Residential</v>
      </c>
      <c r="C9" s="188" t="str">
        <f>List!C5</f>
        <v>R</v>
      </c>
      <c r="D9" s="154" t="s">
        <v>200</v>
      </c>
      <c r="E9" s="171"/>
      <c r="F9" s="31">
        <v>12.45</v>
      </c>
      <c r="G9" s="31">
        <f>F9</f>
        <v>12.45</v>
      </c>
      <c r="H9" s="31">
        <v>16.707972802844168</v>
      </c>
      <c r="I9" s="166">
        <f>H9-F9</f>
        <v>4.2579728028441686</v>
      </c>
      <c r="J9" s="31">
        <f>H9-G9</f>
        <v>4.2579728028441686</v>
      </c>
      <c r="K9" s="171"/>
      <c r="L9" s="131">
        <f>'R'!G23</f>
        <v>41360071.024089001</v>
      </c>
      <c r="M9" s="131">
        <f>'R'!J23</f>
        <v>41360071.024089001</v>
      </c>
      <c r="N9" s="131">
        <f>'R'!S23</f>
        <v>42664535.056022733</v>
      </c>
      <c r="O9" s="131">
        <f>'R'!S25</f>
        <v>1304464.0319337323</v>
      </c>
      <c r="P9" s="167">
        <f>'R'!S27</f>
        <v>3.1539211602755329E-2</v>
      </c>
      <c r="Q9" s="233">
        <f>'R'!S29</f>
        <v>4.2579728028441641</v>
      </c>
      <c r="R9" s="154"/>
      <c r="S9" s="154"/>
      <c r="T9" s="154"/>
      <c r="U9" s="381">
        <v>1304464.0319337333</v>
      </c>
      <c r="V9" s="31">
        <f>O9-U9</f>
        <v>0</v>
      </c>
    </row>
    <row r="10" spans="1:23" s="155" customFormat="1" x14ac:dyDescent="0.25">
      <c r="A10" s="258"/>
      <c r="B10" s="165"/>
      <c r="C10" s="189"/>
      <c r="D10" s="154" t="s">
        <v>88</v>
      </c>
      <c r="E10" s="171"/>
      <c r="F10" s="266">
        <v>0.10077999999999999</v>
      </c>
      <c r="G10" s="266">
        <f>F10</f>
        <v>0.10077999999999999</v>
      </c>
      <c r="H10" s="266">
        <v>0.10077999999999999</v>
      </c>
      <c r="I10" s="169">
        <f>H10-F10</f>
        <v>0</v>
      </c>
      <c r="J10" s="266">
        <f>H10-G10</f>
        <v>0</v>
      </c>
      <c r="K10" s="171"/>
      <c r="L10" s="131"/>
      <c r="M10" s="131"/>
      <c r="N10" s="131"/>
      <c r="O10" s="131"/>
      <c r="P10" s="167"/>
      <c r="Q10" s="185"/>
      <c r="R10" s="154"/>
      <c r="S10" s="154"/>
      <c r="T10" s="154"/>
      <c r="V10" s="31"/>
    </row>
    <row r="11" spans="1:23" s="155" customFormat="1" ht="9" customHeight="1" x14ac:dyDescent="0.25">
      <c r="A11" s="258"/>
      <c r="B11" s="170"/>
      <c r="C11" s="190"/>
      <c r="D11" s="171"/>
      <c r="E11" s="171"/>
      <c r="F11" s="171"/>
      <c r="G11" s="171"/>
      <c r="H11" s="171"/>
      <c r="I11" s="171"/>
      <c r="J11" s="171"/>
      <c r="K11" s="171"/>
      <c r="L11" s="172"/>
      <c r="M11" s="172"/>
      <c r="N11" s="172"/>
      <c r="O11" s="172"/>
      <c r="P11" s="173"/>
      <c r="Q11" s="186"/>
      <c r="R11" s="154"/>
      <c r="S11" s="154"/>
      <c r="T11" s="154"/>
      <c r="U11" s="154"/>
      <c r="V11" s="154"/>
    </row>
    <row r="12" spans="1:23" s="155" customFormat="1" x14ac:dyDescent="0.25">
      <c r="A12" s="258">
        <v>2</v>
      </c>
      <c r="B12" s="2" t="str">
        <f>List!B6</f>
        <v>C-1 Small Commercial Single Phase</v>
      </c>
      <c r="C12" s="189" t="str">
        <f>List!C6</f>
        <v>C1</v>
      </c>
      <c r="D12" s="154" t="s">
        <v>200</v>
      </c>
      <c r="E12" s="171"/>
      <c r="F12" s="31">
        <v>13.86</v>
      </c>
      <c r="G12" s="31">
        <f>F12</f>
        <v>13.86</v>
      </c>
      <c r="H12" s="31">
        <v>13.86</v>
      </c>
      <c r="I12" s="166">
        <f>H12-F12</f>
        <v>0</v>
      </c>
      <c r="J12" s="31">
        <f>H12-G12</f>
        <v>0</v>
      </c>
      <c r="K12" s="171"/>
      <c r="L12" s="131">
        <f>'C-1'!G26</f>
        <v>4029380.2011850001</v>
      </c>
      <c r="M12" s="131">
        <f>'C-1'!J26</f>
        <v>4029380.2011850001</v>
      </c>
      <c r="N12" s="131">
        <f>'C-1'!R26</f>
        <v>4029380.2011850001</v>
      </c>
      <c r="O12" s="131">
        <f>'C-1'!R28</f>
        <v>0</v>
      </c>
      <c r="P12" s="354">
        <f>'C-1'!R30</f>
        <v>0</v>
      </c>
      <c r="Q12" s="233">
        <f>'C-1'!R32</f>
        <v>0</v>
      </c>
      <c r="R12" s="154"/>
      <c r="S12" s="154"/>
      <c r="T12" s="154"/>
      <c r="V12" s="333"/>
    </row>
    <row r="13" spans="1:23" s="155" customFormat="1" x14ac:dyDescent="0.25">
      <c r="A13" s="258"/>
      <c r="B13" s="165"/>
      <c r="C13" s="189"/>
      <c r="D13" s="154" t="s">
        <v>88</v>
      </c>
      <c r="E13" s="171"/>
      <c r="F13" s="266">
        <v>0.102176</v>
      </c>
      <c r="G13" s="266">
        <f>F13</f>
        <v>0.102176</v>
      </c>
      <c r="H13" s="266">
        <v>0.102176</v>
      </c>
      <c r="I13" s="169">
        <f>H13-F13</f>
        <v>0</v>
      </c>
      <c r="J13" s="266">
        <f>H13-G13</f>
        <v>0</v>
      </c>
      <c r="K13" s="171"/>
      <c r="L13" s="131"/>
      <c r="M13" s="131"/>
      <c r="N13" s="131"/>
      <c r="O13" s="131"/>
      <c r="P13" s="354"/>
      <c r="Q13" s="185"/>
      <c r="R13" s="154"/>
      <c r="S13" s="154"/>
      <c r="T13" s="154"/>
      <c r="U13" s="154"/>
      <c r="V13" s="334"/>
    </row>
    <row r="14" spans="1:23" s="155" customFormat="1" ht="9" customHeight="1" x14ac:dyDescent="0.25">
      <c r="A14" s="258"/>
      <c r="B14" s="170"/>
      <c r="C14" s="190"/>
      <c r="D14" s="171"/>
      <c r="E14" s="171"/>
      <c r="F14" s="171"/>
      <c r="G14" s="171"/>
      <c r="H14" s="171"/>
      <c r="I14" s="171"/>
      <c r="J14" s="171"/>
      <c r="K14" s="171"/>
      <c r="L14" s="172"/>
      <c r="M14" s="172"/>
      <c r="N14" s="172"/>
      <c r="O14" s="172"/>
      <c r="P14" s="355"/>
      <c r="Q14" s="186"/>
      <c r="R14" s="154"/>
      <c r="S14" s="154"/>
      <c r="T14" s="154"/>
      <c r="U14" s="154"/>
      <c r="V14" s="154"/>
    </row>
    <row r="15" spans="1:23" s="155" customFormat="1" x14ac:dyDescent="0.25">
      <c r="A15" s="258">
        <v>3</v>
      </c>
      <c r="B15" s="2" t="str">
        <f>List!B7</f>
        <v>C-3 Small Commercial Three Phase</v>
      </c>
      <c r="C15" s="188" t="str">
        <f>List!C7</f>
        <v>C3</v>
      </c>
      <c r="D15" s="154" t="s">
        <v>200</v>
      </c>
      <c r="E15" s="171"/>
      <c r="F15" s="31">
        <v>24.9</v>
      </c>
      <c r="G15" s="31">
        <f>F15</f>
        <v>24.9</v>
      </c>
      <c r="H15" s="31">
        <v>24.9</v>
      </c>
      <c r="I15" s="166">
        <f>H15-F15</f>
        <v>0</v>
      </c>
      <c r="J15" s="31">
        <f>H15-G15</f>
        <v>0</v>
      </c>
      <c r="K15" s="171"/>
      <c r="L15" s="131">
        <f>'C-3'!G26</f>
        <v>1311181.4173850005</v>
      </c>
      <c r="M15" s="131">
        <f>'C-3'!J26</f>
        <v>1311181.4173850005</v>
      </c>
      <c r="N15" s="131">
        <f>'C-3'!S26</f>
        <v>1311181.4173850005</v>
      </c>
      <c r="O15" s="131">
        <f>'C-3'!S28</f>
        <v>0</v>
      </c>
      <c r="P15" s="354">
        <f>'C-3'!S30</f>
        <v>0</v>
      </c>
      <c r="Q15" s="233">
        <f>'C-3'!S32</f>
        <v>0</v>
      </c>
      <c r="R15" s="154"/>
      <c r="S15" s="154"/>
      <c r="T15" s="154"/>
      <c r="U15" s="154"/>
      <c r="V15" s="154"/>
    </row>
    <row r="16" spans="1:23" s="155" customFormat="1" x14ac:dyDescent="0.25">
      <c r="A16" s="258"/>
      <c r="B16" s="165"/>
      <c r="C16" s="189"/>
      <c r="D16" s="154" t="s">
        <v>88</v>
      </c>
      <c r="E16" s="171"/>
      <c r="F16" s="266">
        <v>9.7017000000000006E-2</v>
      </c>
      <c r="G16" s="266">
        <f>F16</f>
        <v>9.7017000000000006E-2</v>
      </c>
      <c r="H16" s="266">
        <v>9.7017000000000006E-2</v>
      </c>
      <c r="I16" s="169">
        <f>H16-F16</f>
        <v>0</v>
      </c>
      <c r="J16" s="266">
        <f>H16-G16</f>
        <v>0</v>
      </c>
      <c r="K16" s="171"/>
      <c r="L16" s="131"/>
      <c r="M16" s="131"/>
      <c r="N16" s="131"/>
      <c r="O16" s="131"/>
      <c r="P16" s="354"/>
      <c r="Q16" s="185"/>
      <c r="R16" s="154"/>
      <c r="S16" s="154"/>
      <c r="T16" s="154"/>
      <c r="U16" s="154"/>
      <c r="V16" s="154"/>
    </row>
    <row r="17" spans="1:22" s="155" customFormat="1" ht="9" customHeight="1" x14ac:dyDescent="0.25">
      <c r="A17" s="258"/>
      <c r="B17" s="170"/>
      <c r="C17" s="190"/>
      <c r="D17" s="171"/>
      <c r="E17" s="171"/>
      <c r="F17" s="171"/>
      <c r="G17" s="171"/>
      <c r="H17" s="171"/>
      <c r="I17" s="171"/>
      <c r="J17" s="171"/>
      <c r="K17" s="171"/>
      <c r="L17" s="172"/>
      <c r="M17" s="172"/>
      <c r="N17" s="172"/>
      <c r="O17" s="172"/>
      <c r="P17" s="355"/>
      <c r="Q17" s="186"/>
      <c r="R17" s="154"/>
      <c r="S17" s="154"/>
      <c r="T17" s="154"/>
      <c r="U17" s="154"/>
      <c r="V17" s="154"/>
    </row>
    <row r="18" spans="1:22" s="155" customFormat="1" x14ac:dyDescent="0.25">
      <c r="A18" s="258">
        <v>4</v>
      </c>
      <c r="B18" s="356" t="str">
        <f>List!B8</f>
        <v>D - Commercial and Industrial Demand &lt; 3,000 kW</v>
      </c>
      <c r="C18" s="188" t="str">
        <f>List!C8</f>
        <v>D</v>
      </c>
      <c r="D18" s="154" t="s">
        <v>200</v>
      </c>
      <c r="E18" s="171"/>
      <c r="F18" s="31">
        <v>48.42</v>
      </c>
      <c r="G18" s="31">
        <f t="shared" ref="G18:G23" si="0">F18</f>
        <v>48.42</v>
      </c>
      <c r="H18" s="31">
        <v>48.42</v>
      </c>
      <c r="I18" s="166">
        <f t="shared" ref="I18:I23" si="1">H18-F18</f>
        <v>0</v>
      </c>
      <c r="J18" s="31">
        <f t="shared" ref="J18:J23" si="2">H18-G18</f>
        <v>0</v>
      </c>
      <c r="K18" s="171"/>
      <c r="L18" s="131">
        <f>D!G34</f>
        <v>17860901.109617002</v>
      </c>
      <c r="M18" s="131">
        <f>D!J34</f>
        <v>17860901.109617002</v>
      </c>
      <c r="N18" s="131">
        <f>D!S34</f>
        <v>17860901.109617002</v>
      </c>
      <c r="O18" s="131">
        <f>D!S36</f>
        <v>0</v>
      </c>
      <c r="P18" s="354">
        <f>D!S38</f>
        <v>0</v>
      </c>
      <c r="Q18" s="233">
        <f>D!S40</f>
        <v>0</v>
      </c>
      <c r="R18" s="154"/>
      <c r="S18" s="154"/>
      <c r="T18" s="154"/>
      <c r="U18" s="154"/>
      <c r="V18" s="154"/>
    </row>
    <row r="19" spans="1:22" s="155" customFormat="1" x14ac:dyDescent="0.25">
      <c r="A19" s="258"/>
      <c r="B19" s="356"/>
      <c r="C19" s="189"/>
      <c r="D19" s="154" t="s">
        <v>89</v>
      </c>
      <c r="E19" s="171"/>
      <c r="F19" s="31">
        <v>9</v>
      </c>
      <c r="G19" s="31">
        <f t="shared" si="0"/>
        <v>9</v>
      </c>
      <c r="H19" s="31">
        <f>F19</f>
        <v>9</v>
      </c>
      <c r="I19" s="166">
        <f t="shared" si="1"/>
        <v>0</v>
      </c>
      <c r="J19" s="31">
        <f t="shared" si="2"/>
        <v>0</v>
      </c>
      <c r="K19" s="171"/>
      <c r="L19" s="131"/>
      <c r="M19" s="131"/>
      <c r="N19" s="131"/>
      <c r="O19" s="131"/>
      <c r="P19" s="354"/>
      <c r="Q19" s="185"/>
      <c r="R19" s="154"/>
      <c r="S19" s="154"/>
      <c r="T19" s="154"/>
      <c r="U19" s="154"/>
      <c r="V19" s="154"/>
    </row>
    <row r="20" spans="1:22" s="155" customFormat="1" x14ac:dyDescent="0.25">
      <c r="A20" s="258"/>
      <c r="B20" s="165"/>
      <c r="C20" s="189"/>
      <c r="D20" s="154" t="s">
        <v>170</v>
      </c>
      <c r="E20" s="171"/>
      <c r="F20" s="266">
        <v>6.2202E-2</v>
      </c>
      <c r="G20" s="266">
        <f t="shared" si="0"/>
        <v>6.2202E-2</v>
      </c>
      <c r="H20" s="266">
        <f>F20</f>
        <v>6.2202E-2</v>
      </c>
      <c r="I20" s="169">
        <f t="shared" si="1"/>
        <v>0</v>
      </c>
      <c r="J20" s="266">
        <f t="shared" si="2"/>
        <v>0</v>
      </c>
      <c r="K20" s="171"/>
      <c r="L20" s="131"/>
      <c r="M20" s="131"/>
      <c r="N20" s="131"/>
      <c r="O20" s="131"/>
      <c r="P20" s="354"/>
      <c r="Q20" s="185"/>
      <c r="R20" s="154"/>
      <c r="S20" s="154"/>
      <c r="T20" s="154"/>
      <c r="U20" s="154"/>
      <c r="V20" s="154"/>
    </row>
    <row r="21" spans="1:22" s="155" customFormat="1" x14ac:dyDescent="0.25">
      <c r="A21" s="258"/>
      <c r="B21" s="165"/>
      <c r="C21" s="189"/>
      <c r="D21" s="154" t="s">
        <v>171</v>
      </c>
      <c r="E21" s="171"/>
      <c r="F21" s="266">
        <v>5.2103999999999998E-2</v>
      </c>
      <c r="G21" s="266">
        <f t="shared" si="0"/>
        <v>5.2103999999999998E-2</v>
      </c>
      <c r="H21" s="266">
        <f>F21</f>
        <v>5.2103999999999998E-2</v>
      </c>
      <c r="I21" s="169">
        <f t="shared" si="1"/>
        <v>0</v>
      </c>
      <c r="J21" s="266">
        <f t="shared" si="2"/>
        <v>0</v>
      </c>
      <c r="K21" s="171"/>
      <c r="L21" s="131"/>
      <c r="M21" s="131"/>
      <c r="N21" s="131"/>
      <c r="O21" s="131"/>
      <c r="P21" s="354"/>
      <c r="Q21" s="185"/>
      <c r="R21" s="154"/>
      <c r="S21" s="154"/>
      <c r="T21" s="154"/>
      <c r="U21" s="154"/>
      <c r="V21" s="154"/>
    </row>
    <row r="22" spans="1:22" s="155" customFormat="1" x14ac:dyDescent="0.25">
      <c r="A22" s="258"/>
      <c r="B22" s="165"/>
      <c r="C22" s="189"/>
      <c r="D22" s="154" t="s">
        <v>172</v>
      </c>
      <c r="E22" s="171"/>
      <c r="F22" s="266">
        <v>4.6973000000000001E-2</v>
      </c>
      <c r="G22" s="266">
        <f t="shared" si="0"/>
        <v>4.6973000000000001E-2</v>
      </c>
      <c r="H22" s="266">
        <f>F22</f>
        <v>4.6973000000000001E-2</v>
      </c>
      <c r="I22" s="169">
        <f t="shared" si="1"/>
        <v>0</v>
      </c>
      <c r="J22" s="266">
        <f t="shared" si="2"/>
        <v>0</v>
      </c>
      <c r="K22" s="171"/>
      <c r="L22" s="131"/>
      <c r="M22" s="131"/>
      <c r="N22" s="131"/>
      <c r="O22" s="131"/>
      <c r="P22" s="354"/>
      <c r="Q22" s="185"/>
      <c r="R22" s="154"/>
      <c r="S22" s="154"/>
      <c r="T22" s="154"/>
      <c r="U22" s="154"/>
      <c r="V22" s="154"/>
    </row>
    <row r="23" spans="1:22" s="155" customFormat="1" x14ac:dyDescent="0.25">
      <c r="A23" s="258"/>
      <c r="B23" s="165"/>
      <c r="C23" s="189"/>
      <c r="D23" s="154" t="s">
        <v>173</v>
      </c>
      <c r="E23" s="171"/>
      <c r="F23" s="266">
        <v>4.1993000000000003E-2</v>
      </c>
      <c r="G23" s="266">
        <f t="shared" si="0"/>
        <v>4.1993000000000003E-2</v>
      </c>
      <c r="H23" s="266">
        <f>F23</f>
        <v>4.1993000000000003E-2</v>
      </c>
      <c r="I23" s="169">
        <f t="shared" si="1"/>
        <v>0</v>
      </c>
      <c r="J23" s="266">
        <f t="shared" si="2"/>
        <v>0</v>
      </c>
      <c r="K23" s="171"/>
      <c r="L23" s="131"/>
      <c r="M23" s="131"/>
      <c r="N23" s="131"/>
      <c r="O23" s="131"/>
      <c r="P23" s="354"/>
      <c r="Q23" s="185"/>
      <c r="R23" s="154"/>
      <c r="S23" s="154"/>
      <c r="T23" s="154"/>
      <c r="U23" s="154"/>
      <c r="V23" s="154"/>
    </row>
    <row r="24" spans="1:22" s="155" customFormat="1" ht="9" customHeight="1" x14ac:dyDescent="0.25">
      <c r="A24" s="258"/>
      <c r="B24" s="170"/>
      <c r="C24" s="190"/>
      <c r="D24" s="171"/>
      <c r="E24" s="171"/>
      <c r="F24" s="171"/>
      <c r="G24" s="171"/>
      <c r="H24" s="171"/>
      <c r="I24" s="171"/>
      <c r="J24" s="171"/>
      <c r="K24" s="171"/>
      <c r="L24" s="172"/>
      <c r="M24" s="172"/>
      <c r="N24" s="172"/>
      <c r="O24" s="172"/>
      <c r="P24" s="355"/>
      <c r="Q24" s="186"/>
      <c r="R24" s="154"/>
      <c r="S24" s="154"/>
      <c r="T24" s="154"/>
      <c r="U24" s="154"/>
      <c r="V24" s="154"/>
    </row>
    <row r="25" spans="1:22" s="155" customFormat="1" x14ac:dyDescent="0.25">
      <c r="A25" s="258">
        <v>5</v>
      </c>
      <c r="B25" s="2" t="str">
        <f>List!B9</f>
        <v>I-E - Large Commercial Existing</v>
      </c>
      <c r="C25" s="189" t="str">
        <f>List!C9</f>
        <v>I-E</v>
      </c>
      <c r="D25" s="154" t="s">
        <v>201</v>
      </c>
      <c r="E25" s="171"/>
      <c r="F25" s="166">
        <v>414.97</v>
      </c>
      <c r="G25" s="166">
        <f>F25</f>
        <v>414.97</v>
      </c>
      <c r="H25" s="166">
        <f>G25</f>
        <v>414.97</v>
      </c>
      <c r="I25" s="166">
        <f>H25-F25</f>
        <v>0</v>
      </c>
      <c r="J25" s="166">
        <f>H25-G25</f>
        <v>0</v>
      </c>
      <c r="K25" s="171"/>
      <c r="L25" s="131">
        <f>'I-E'!G30</f>
        <v>1069215.7040579999</v>
      </c>
      <c r="M25" s="131">
        <f>'I-E'!J30</f>
        <v>1069215.7040579999</v>
      </c>
      <c r="N25" s="131">
        <f>'I-E'!S30</f>
        <v>1069215.7040579999</v>
      </c>
      <c r="O25" s="131">
        <f>'I-E'!S32</f>
        <v>0</v>
      </c>
      <c r="P25" s="354">
        <f>'I-E'!S34</f>
        <v>0</v>
      </c>
      <c r="Q25" s="233">
        <f>'I-E'!S36</f>
        <v>0</v>
      </c>
      <c r="R25" s="154"/>
      <c r="S25" s="154"/>
      <c r="T25" s="154"/>
      <c r="U25" s="154"/>
      <c r="V25" s="154"/>
    </row>
    <row r="26" spans="1:22" s="155" customFormat="1" x14ac:dyDescent="0.25">
      <c r="A26" s="258"/>
      <c r="B26" s="165"/>
      <c r="C26" s="189"/>
      <c r="D26" s="154" t="s">
        <v>88</v>
      </c>
      <c r="E26" s="171"/>
      <c r="F26" s="266">
        <v>3.8124999999999999E-2</v>
      </c>
      <c r="G26" s="266">
        <f>F26</f>
        <v>3.8124999999999999E-2</v>
      </c>
      <c r="H26" s="266">
        <f>G26</f>
        <v>3.8124999999999999E-2</v>
      </c>
      <c r="I26" s="169">
        <f>H26-F26</f>
        <v>0</v>
      </c>
      <c r="J26" s="266">
        <f>H26-G26</f>
        <v>0</v>
      </c>
      <c r="K26" s="171"/>
      <c r="L26" s="131"/>
      <c r="M26" s="131"/>
      <c r="N26" s="131"/>
      <c r="O26" s="131"/>
      <c r="P26" s="354"/>
      <c r="Q26" s="185"/>
      <c r="R26" s="154"/>
      <c r="S26" s="169"/>
      <c r="T26" s="154"/>
      <c r="U26" s="154"/>
      <c r="V26" s="154"/>
    </row>
    <row r="27" spans="1:22" s="155" customFormat="1" x14ac:dyDescent="0.25">
      <c r="A27" s="258"/>
      <c r="B27" s="165"/>
      <c r="C27" s="189"/>
      <c r="D27" s="154" t="s">
        <v>174</v>
      </c>
      <c r="E27" s="171"/>
      <c r="F27" s="31">
        <v>47721.03</v>
      </c>
      <c r="G27" s="31">
        <f>F27</f>
        <v>47721.03</v>
      </c>
      <c r="H27" s="31">
        <f>F27</f>
        <v>47721.03</v>
      </c>
      <c r="I27" s="166">
        <f>H27-F27</f>
        <v>0</v>
      </c>
      <c r="J27" s="31">
        <f>H27-G27</f>
        <v>0</v>
      </c>
      <c r="K27" s="171"/>
      <c r="L27" s="131"/>
      <c r="M27" s="131"/>
      <c r="N27" s="131"/>
      <c r="O27" s="131"/>
      <c r="P27" s="354"/>
      <c r="Q27" s="185"/>
      <c r="R27" s="154"/>
      <c r="S27" s="154"/>
      <c r="T27" s="154"/>
      <c r="U27" s="154"/>
      <c r="V27" s="154"/>
    </row>
    <row r="28" spans="1:22" s="155" customFormat="1" x14ac:dyDescent="0.25">
      <c r="A28" s="258"/>
      <c r="B28" s="165"/>
      <c r="C28" s="189"/>
      <c r="D28" s="154" t="s">
        <v>175</v>
      </c>
      <c r="E28" s="171"/>
      <c r="F28" s="31">
        <v>15.91</v>
      </c>
      <c r="G28" s="31">
        <f>F28</f>
        <v>15.91</v>
      </c>
      <c r="H28" s="31">
        <f>F28</f>
        <v>15.91</v>
      </c>
      <c r="I28" s="166">
        <f>H28-F28</f>
        <v>0</v>
      </c>
      <c r="J28" s="31">
        <f>H28-G28</f>
        <v>0</v>
      </c>
      <c r="K28" s="171"/>
      <c r="L28" s="131"/>
      <c r="M28" s="131"/>
      <c r="N28" s="131"/>
      <c r="O28" s="131"/>
      <c r="P28" s="354"/>
      <c r="Q28" s="185"/>
      <c r="R28" s="154"/>
      <c r="S28" s="154"/>
      <c r="T28" s="154"/>
      <c r="U28" s="154"/>
      <c r="V28" s="154"/>
    </row>
    <row r="29" spans="1:22" s="155" customFormat="1" ht="9" customHeight="1" x14ac:dyDescent="0.25">
      <c r="A29" s="258"/>
      <c r="B29" s="170"/>
      <c r="C29" s="190"/>
      <c r="D29" s="171"/>
      <c r="E29" s="171"/>
      <c r="F29" s="171"/>
      <c r="G29" s="171"/>
      <c r="H29" s="171"/>
      <c r="I29" s="171"/>
      <c r="J29" s="171"/>
      <c r="K29" s="171"/>
      <c r="L29" s="172"/>
      <c r="M29" s="172"/>
      <c r="N29" s="172"/>
      <c r="O29" s="172"/>
      <c r="P29" s="355"/>
      <c r="Q29" s="186"/>
      <c r="R29" s="154"/>
      <c r="S29" s="154"/>
      <c r="T29" s="154"/>
      <c r="U29" s="154"/>
      <c r="V29" s="154"/>
    </row>
    <row r="30" spans="1:22" s="155" customFormat="1" x14ac:dyDescent="0.25">
      <c r="A30" s="258">
        <v>6</v>
      </c>
      <c r="B30" s="356" t="str">
        <f>List!B10</f>
        <v>I-E - Large Commercial Existing - Direct Serve</v>
      </c>
      <c r="C30" s="189" t="str">
        <f>List!C10</f>
        <v>I-E</v>
      </c>
      <c r="D30" s="154" t="s">
        <v>201</v>
      </c>
      <c r="E30" s="171"/>
      <c r="F30" s="166">
        <f>F25</f>
        <v>414.97</v>
      </c>
      <c r="G30" s="166">
        <f>F30</f>
        <v>414.97</v>
      </c>
      <c r="H30" s="166">
        <f>H25</f>
        <v>414.97</v>
      </c>
      <c r="I30" s="166">
        <f>H30-F30</f>
        <v>0</v>
      </c>
      <c r="J30" s="166">
        <f>H30-G30</f>
        <v>0</v>
      </c>
      <c r="K30" s="171"/>
      <c r="L30" s="131">
        <f>'I-E Direct'!G30</f>
        <v>861781.56183670775</v>
      </c>
      <c r="M30" s="131">
        <f>'I-E Direct'!J30</f>
        <v>861781.56183670775</v>
      </c>
      <c r="N30" s="131">
        <f>'I-E Direct'!S30</f>
        <v>861781.56183670775</v>
      </c>
      <c r="O30" s="131">
        <f>'I-E Direct'!S32</f>
        <v>0</v>
      </c>
      <c r="P30" s="354">
        <f>'I-E Direct'!S34</f>
        <v>0</v>
      </c>
      <c r="Q30" s="233">
        <f>'I-E Direct'!S36</f>
        <v>0</v>
      </c>
      <c r="R30" s="154"/>
      <c r="S30" s="154"/>
      <c r="T30" s="154"/>
      <c r="U30" s="154"/>
      <c r="V30" s="154"/>
    </row>
    <row r="31" spans="1:22" s="155" customFormat="1" x14ac:dyDescent="0.25">
      <c r="A31" s="258"/>
      <c r="B31" s="356"/>
      <c r="C31" s="189"/>
      <c r="D31" s="154" t="s">
        <v>88</v>
      </c>
      <c r="E31" s="171"/>
      <c r="F31" s="266">
        <f>F26</f>
        <v>3.8124999999999999E-2</v>
      </c>
      <c r="G31" s="266">
        <f>F31</f>
        <v>3.8124999999999999E-2</v>
      </c>
      <c r="H31" s="266">
        <f>H26</f>
        <v>3.8124999999999999E-2</v>
      </c>
      <c r="I31" s="166"/>
      <c r="J31" s="166"/>
      <c r="K31" s="171"/>
      <c r="L31" s="131"/>
      <c r="M31" s="131"/>
      <c r="N31" s="131"/>
      <c r="O31" s="131"/>
      <c r="P31" s="354"/>
      <c r="Q31" s="233"/>
      <c r="R31" s="154"/>
      <c r="S31" s="154"/>
      <c r="T31" s="154"/>
      <c r="U31" s="154"/>
      <c r="V31" s="154"/>
    </row>
    <row r="32" spans="1:22" s="155" customFormat="1" x14ac:dyDescent="0.25">
      <c r="A32" s="258"/>
      <c r="B32" s="356"/>
      <c r="C32" s="189"/>
      <c r="D32" s="154" t="s">
        <v>174</v>
      </c>
      <c r="E32" s="171"/>
      <c r="F32" s="31">
        <f>F27</f>
        <v>47721.03</v>
      </c>
      <c r="G32" s="31">
        <f>F32</f>
        <v>47721.03</v>
      </c>
      <c r="H32" s="31">
        <f>H27</f>
        <v>47721.03</v>
      </c>
      <c r="I32" s="169">
        <f>H32-F32</f>
        <v>0</v>
      </c>
      <c r="J32" s="266">
        <f>H32-G32</f>
        <v>0</v>
      </c>
      <c r="K32" s="171"/>
      <c r="L32" s="131"/>
      <c r="M32" s="131"/>
      <c r="N32" s="131"/>
      <c r="O32" s="131"/>
      <c r="P32" s="354"/>
      <c r="Q32" s="185"/>
      <c r="R32" s="154"/>
      <c r="S32" s="154"/>
      <c r="T32" s="154"/>
      <c r="U32" s="154"/>
      <c r="V32" s="154"/>
    </row>
    <row r="33" spans="1:22" s="155" customFormat="1" x14ac:dyDescent="0.25">
      <c r="A33" s="258"/>
      <c r="B33" s="165"/>
      <c r="C33" s="189"/>
      <c r="D33" s="154" t="s">
        <v>175</v>
      </c>
      <c r="E33" s="171"/>
      <c r="F33" s="31">
        <f>F28</f>
        <v>15.91</v>
      </c>
      <c r="G33" s="31">
        <f>F33</f>
        <v>15.91</v>
      </c>
      <c r="H33" s="31">
        <f>H28</f>
        <v>15.91</v>
      </c>
      <c r="I33" s="166">
        <f>H33-F33</f>
        <v>0</v>
      </c>
      <c r="J33" s="31">
        <f>H33-G33</f>
        <v>0</v>
      </c>
      <c r="K33" s="171"/>
      <c r="L33" s="131"/>
      <c r="M33" s="131"/>
      <c r="N33" s="131"/>
      <c r="O33" s="131"/>
      <c r="P33" s="354"/>
      <c r="Q33" s="185"/>
      <c r="R33" s="154"/>
      <c r="S33" s="154"/>
      <c r="T33" s="154"/>
      <c r="U33" s="154"/>
      <c r="V33" s="154"/>
    </row>
    <row r="34" spans="1:22" s="155" customFormat="1" ht="9" customHeight="1" x14ac:dyDescent="0.25">
      <c r="A34" s="258"/>
      <c r="B34" s="170"/>
      <c r="C34" s="190"/>
      <c r="D34" s="171"/>
      <c r="E34" s="171"/>
      <c r="F34" s="171"/>
      <c r="G34" s="171"/>
      <c r="H34" s="171"/>
      <c r="I34" s="171"/>
      <c r="J34" s="171"/>
      <c r="K34" s="171"/>
      <c r="L34" s="172"/>
      <c r="M34" s="172"/>
      <c r="N34" s="172"/>
      <c r="O34" s="172"/>
      <c r="P34" s="355"/>
      <c r="Q34" s="186"/>
      <c r="R34" s="154"/>
      <c r="S34" s="154"/>
      <c r="T34" s="154"/>
      <c r="U34" s="154"/>
      <c r="V34" s="154"/>
    </row>
    <row r="35" spans="1:22" s="155" customFormat="1" x14ac:dyDescent="0.25">
      <c r="A35" s="258">
        <v>7</v>
      </c>
      <c r="B35" s="356" t="str">
        <f>List!B11</f>
        <v>L - Large Commercial and Industrial 3,000 - 5,000 kW</v>
      </c>
      <c r="C35" s="189" t="str">
        <f>List!C11</f>
        <v>L</v>
      </c>
      <c r="D35" s="154" t="s">
        <v>201</v>
      </c>
      <c r="E35" s="171"/>
      <c r="F35" s="166">
        <v>414.97</v>
      </c>
      <c r="G35" s="166">
        <f>F35</f>
        <v>414.97</v>
      </c>
      <c r="H35" s="166">
        <f>F35</f>
        <v>414.97</v>
      </c>
      <c r="I35" s="166">
        <f>H35-F35</f>
        <v>0</v>
      </c>
      <c r="J35" s="166">
        <f>H35-G35</f>
        <v>0</v>
      </c>
      <c r="K35" s="171"/>
      <c r="L35" s="131">
        <f>L!G29</f>
        <v>925733.54710000008</v>
      </c>
      <c r="M35" s="131">
        <f>L!J29</f>
        <v>925733.54710000008</v>
      </c>
      <c r="N35" s="131">
        <f>L!S29</f>
        <v>925733.54710000008</v>
      </c>
      <c r="O35" s="131">
        <f>L!S31</f>
        <v>0</v>
      </c>
      <c r="P35" s="354">
        <f>L!S33</f>
        <v>0</v>
      </c>
      <c r="Q35" s="233">
        <f>L!S35</f>
        <v>0</v>
      </c>
      <c r="R35" s="154"/>
      <c r="S35" s="154"/>
      <c r="T35" s="154"/>
      <c r="U35" s="154"/>
      <c r="V35" s="154"/>
    </row>
    <row r="36" spans="1:22" s="155" customFormat="1" x14ac:dyDescent="0.25">
      <c r="A36" s="258"/>
      <c r="B36" s="356"/>
      <c r="C36" s="189"/>
      <c r="D36" s="154" t="s">
        <v>88</v>
      </c>
      <c r="E36" s="171"/>
      <c r="F36" s="266">
        <v>3.8124999999999999E-2</v>
      </c>
      <c r="G36" s="266">
        <f>F36</f>
        <v>3.8124999999999999E-2</v>
      </c>
      <c r="H36" s="266">
        <f>F36</f>
        <v>3.8124999999999999E-2</v>
      </c>
      <c r="I36" s="169">
        <f>H36-F36</f>
        <v>0</v>
      </c>
      <c r="J36" s="266">
        <f>H36-G36</f>
        <v>0</v>
      </c>
      <c r="K36" s="171"/>
      <c r="L36" s="131"/>
      <c r="M36" s="131"/>
      <c r="N36" s="131"/>
      <c r="O36" s="131"/>
      <c r="P36" s="354"/>
      <c r="Q36" s="185"/>
      <c r="R36" s="154"/>
      <c r="S36" s="154"/>
      <c r="T36" s="154"/>
      <c r="U36" s="154"/>
      <c r="V36" s="154"/>
    </row>
    <row r="37" spans="1:22" s="155" customFormat="1" x14ac:dyDescent="0.25">
      <c r="A37" s="258"/>
      <c r="B37" s="165"/>
      <c r="C37" s="189"/>
      <c r="D37" s="154" t="s">
        <v>89</v>
      </c>
      <c r="E37" s="171"/>
      <c r="F37" s="31">
        <v>15.62</v>
      </c>
      <c r="G37" s="31">
        <f>F37</f>
        <v>15.62</v>
      </c>
      <c r="H37" s="31">
        <f>F37</f>
        <v>15.62</v>
      </c>
      <c r="I37" s="166">
        <f>H37-F37</f>
        <v>0</v>
      </c>
      <c r="J37" s="31">
        <f>H37-G37</f>
        <v>0</v>
      </c>
      <c r="K37" s="171"/>
      <c r="L37" s="131"/>
      <c r="M37" s="131"/>
      <c r="N37" s="131"/>
      <c r="O37" s="131"/>
      <c r="P37" s="354"/>
      <c r="Q37" s="185"/>
      <c r="R37" s="154"/>
      <c r="S37" s="154"/>
      <c r="T37" s="154"/>
      <c r="U37" s="154"/>
      <c r="V37" s="154"/>
    </row>
    <row r="38" spans="1:22" s="155" customFormat="1" ht="9" customHeight="1" x14ac:dyDescent="0.25">
      <c r="A38" s="258"/>
      <c r="B38" s="170"/>
      <c r="C38" s="190"/>
      <c r="D38" s="171"/>
      <c r="E38" s="171"/>
      <c r="F38" s="171"/>
      <c r="G38" s="171"/>
      <c r="H38" s="171"/>
      <c r="I38" s="171"/>
      <c r="J38" s="171"/>
      <c r="K38" s="171"/>
      <c r="L38" s="172"/>
      <c r="M38" s="172"/>
      <c r="N38" s="172"/>
      <c r="O38" s="172"/>
      <c r="P38" s="355"/>
      <c r="Q38" s="186"/>
      <c r="T38" s="154"/>
      <c r="U38" s="154"/>
      <c r="V38" s="154"/>
    </row>
    <row r="39" spans="1:22" s="155" customFormat="1" x14ac:dyDescent="0.25">
      <c r="A39" s="258">
        <v>8</v>
      </c>
      <c r="B39" s="2" t="str">
        <f>List!B12</f>
        <v>OL - Outdoor Lighting</v>
      </c>
      <c r="C39" s="189" t="str">
        <f>List!C12</f>
        <v>OL</v>
      </c>
      <c r="D39" s="154" t="s">
        <v>202</v>
      </c>
      <c r="E39" s="171"/>
      <c r="F39" s="31">
        <v>0</v>
      </c>
      <c r="G39" s="31">
        <v>0</v>
      </c>
      <c r="H39" s="31">
        <v>0</v>
      </c>
      <c r="I39" s="166">
        <f>H39-F39</f>
        <v>0</v>
      </c>
      <c r="J39" s="31">
        <f>H39-G39</f>
        <v>0</v>
      </c>
      <c r="K39" s="171"/>
      <c r="L39" s="131">
        <f>Lighting!I16</f>
        <v>1446963.9299999997</v>
      </c>
      <c r="M39" s="131">
        <f>Lighting!L16</f>
        <v>1446963.9299999997</v>
      </c>
      <c r="N39" s="131">
        <f>Lighting!R16</f>
        <v>1446963.9299999997</v>
      </c>
      <c r="O39" s="131">
        <f>Lighting!R18</f>
        <v>0</v>
      </c>
      <c r="P39" s="354">
        <f>Lighting!R20</f>
        <v>0</v>
      </c>
      <c r="Q39" s="144">
        <f>Lighting!R22</f>
        <v>0</v>
      </c>
      <c r="R39" s="154"/>
      <c r="S39" s="154"/>
      <c r="T39" s="154"/>
      <c r="U39" s="154"/>
      <c r="V39" s="154"/>
    </row>
    <row r="40" spans="1:22" s="155" customFormat="1" x14ac:dyDescent="0.25">
      <c r="A40" s="258"/>
      <c r="B40" s="165"/>
      <c r="C40" s="189"/>
      <c r="D40" s="154"/>
      <c r="E40" s="171"/>
      <c r="F40" s="266">
        <v>0</v>
      </c>
      <c r="G40" s="266">
        <v>0</v>
      </c>
      <c r="H40" s="266">
        <v>0</v>
      </c>
      <c r="I40" s="169">
        <f>H40-F40</f>
        <v>0</v>
      </c>
      <c r="J40" s="266">
        <f>H40-G40</f>
        <v>0</v>
      </c>
      <c r="K40" s="171"/>
      <c r="L40" s="131"/>
      <c r="M40" s="131"/>
      <c r="N40" s="131"/>
      <c r="O40" s="131"/>
      <c r="P40" s="354"/>
      <c r="Q40" s="185"/>
      <c r="R40" s="154"/>
      <c r="S40" s="154"/>
      <c r="T40" s="154"/>
      <c r="U40" s="154"/>
      <c r="V40" s="154"/>
    </row>
    <row r="41" spans="1:22" s="155" customFormat="1" ht="9" customHeight="1" x14ac:dyDescent="0.25">
      <c r="A41" s="258"/>
      <c r="B41" s="170"/>
      <c r="C41" s="190"/>
      <c r="D41" s="171"/>
      <c r="E41" s="171"/>
      <c r="F41" s="171"/>
      <c r="G41" s="171"/>
      <c r="H41" s="171"/>
      <c r="I41" s="171"/>
      <c r="J41" s="171"/>
      <c r="K41" s="171"/>
      <c r="L41" s="172"/>
      <c r="M41" s="172"/>
      <c r="N41" s="172"/>
      <c r="O41" s="172"/>
      <c r="P41" s="173"/>
      <c r="Q41" s="186"/>
      <c r="R41" s="154"/>
      <c r="S41" s="154"/>
      <c r="T41" s="154"/>
      <c r="U41" s="154"/>
      <c r="V41" s="154"/>
    </row>
    <row r="42" spans="1:22" s="155" customFormat="1" hidden="1" x14ac:dyDescent="0.25">
      <c r="A42" s="258">
        <v>9</v>
      </c>
      <c r="B42" s="2" t="str">
        <f>List!B13</f>
        <v>reserved</v>
      </c>
      <c r="C42" s="189" t="str">
        <f>List!C13</f>
        <v>NA</v>
      </c>
      <c r="D42" s="154" t="s">
        <v>114</v>
      </c>
      <c r="E42" s="171"/>
      <c r="F42" s="31">
        <v>0</v>
      </c>
      <c r="G42" s="31">
        <f>F42</f>
        <v>0</v>
      </c>
      <c r="H42" s="31">
        <f>F42</f>
        <v>0</v>
      </c>
      <c r="I42" s="166">
        <f>H42-F42</f>
        <v>0</v>
      </c>
      <c r="J42" s="31">
        <f>H42-G42</f>
        <v>0</v>
      </c>
      <c r="K42" s="171"/>
      <c r="L42" s="131">
        <v>0</v>
      </c>
      <c r="M42" s="131">
        <v>0</v>
      </c>
      <c r="N42" s="131">
        <v>0</v>
      </c>
      <c r="O42" s="131">
        <v>0</v>
      </c>
      <c r="P42" s="167">
        <v>0</v>
      </c>
      <c r="Q42" s="233">
        <v>0</v>
      </c>
      <c r="R42" s="154"/>
      <c r="S42" s="154"/>
      <c r="T42" s="154"/>
      <c r="U42" s="154"/>
      <c r="V42" s="154"/>
    </row>
    <row r="43" spans="1:22" s="155" customFormat="1" hidden="1" x14ac:dyDescent="0.25">
      <c r="A43" s="258"/>
      <c r="B43" s="165"/>
      <c r="C43" s="189"/>
      <c r="D43" s="154" t="s">
        <v>88</v>
      </c>
      <c r="E43" s="171"/>
      <c r="F43" s="266">
        <v>0</v>
      </c>
      <c r="G43" s="266">
        <f>F43</f>
        <v>0</v>
      </c>
      <c r="H43" s="266">
        <f>F43</f>
        <v>0</v>
      </c>
      <c r="I43" s="169">
        <f>H43-F43</f>
        <v>0</v>
      </c>
      <c r="J43" s="266">
        <f>H43-G43</f>
        <v>0</v>
      </c>
      <c r="K43" s="171"/>
      <c r="L43" s="131"/>
      <c r="M43" s="131"/>
      <c r="N43" s="131"/>
      <c r="O43" s="131"/>
      <c r="P43" s="167"/>
      <c r="Q43" s="185"/>
      <c r="R43" s="154"/>
      <c r="S43" s="154"/>
      <c r="T43" s="154"/>
      <c r="U43" s="154"/>
      <c r="V43" s="154"/>
    </row>
    <row r="44" spans="1:22" s="155" customFormat="1" ht="8.25" hidden="1" customHeight="1" x14ac:dyDescent="0.25">
      <c r="A44" s="258"/>
      <c r="B44" s="170"/>
      <c r="C44" s="190"/>
      <c r="D44" s="171"/>
      <c r="E44" s="171"/>
      <c r="F44" s="171"/>
      <c r="G44" s="171"/>
      <c r="H44" s="171"/>
      <c r="I44" s="171"/>
      <c r="J44" s="171"/>
      <c r="K44" s="171"/>
      <c r="L44" s="172"/>
      <c r="M44" s="172"/>
      <c r="N44" s="172"/>
      <c r="O44" s="172"/>
      <c r="P44" s="173"/>
      <c r="Q44" s="186"/>
      <c r="R44" s="154"/>
      <c r="S44" s="154"/>
      <c r="T44" s="154"/>
      <c r="U44" s="154"/>
      <c r="V44" s="154"/>
    </row>
    <row r="45" spans="1:22" s="155" customFormat="1" hidden="1" x14ac:dyDescent="0.25">
      <c r="A45" s="258">
        <v>10</v>
      </c>
      <c r="B45" s="165" t="str">
        <f>List!B14</f>
        <v>reserved</v>
      </c>
      <c r="C45" s="189" t="str">
        <f>List!C14</f>
        <v>NA</v>
      </c>
      <c r="D45" s="34"/>
      <c r="E45" s="171"/>
      <c r="F45" s="166"/>
      <c r="G45" s="166"/>
      <c r="H45" s="166"/>
      <c r="I45" s="166">
        <f>H45-F45</f>
        <v>0</v>
      </c>
      <c r="J45" s="166"/>
      <c r="K45" s="171"/>
      <c r="L45" s="211"/>
      <c r="M45" s="211"/>
      <c r="N45" s="211"/>
      <c r="O45" s="211"/>
      <c r="P45" s="212"/>
      <c r="Q45" s="144"/>
      <c r="R45" s="183"/>
      <c r="S45" s="168"/>
      <c r="T45" s="154"/>
      <c r="U45" s="154"/>
      <c r="V45" s="154"/>
    </row>
    <row r="46" spans="1:22" s="155" customFormat="1" hidden="1" x14ac:dyDescent="0.25">
      <c r="A46" s="258"/>
      <c r="B46" s="165"/>
      <c r="C46" s="189"/>
      <c r="D46" s="34"/>
      <c r="E46" s="171"/>
      <c r="F46" s="166"/>
      <c r="G46" s="166"/>
      <c r="H46" s="166"/>
      <c r="I46" s="166">
        <f>H46-F46</f>
        <v>0</v>
      </c>
      <c r="J46" s="166"/>
      <c r="K46" s="171"/>
      <c r="L46" s="131"/>
      <c r="M46" s="131"/>
      <c r="N46" s="131"/>
      <c r="O46" s="131"/>
      <c r="P46" s="167"/>
    </row>
    <row r="47" spans="1:22" s="155" customFormat="1" hidden="1" x14ac:dyDescent="0.25">
      <c r="A47" s="258"/>
      <c r="B47" s="165"/>
      <c r="C47" s="189"/>
      <c r="D47" s="34"/>
      <c r="E47" s="171"/>
      <c r="F47" s="166"/>
      <c r="G47" s="166"/>
      <c r="H47" s="166"/>
      <c r="I47" s="166">
        <f>H47-F47</f>
        <v>0</v>
      </c>
      <c r="J47" s="166"/>
      <c r="K47" s="171"/>
      <c r="L47" s="131"/>
      <c r="M47" s="131"/>
      <c r="N47" s="131"/>
      <c r="O47" s="131"/>
      <c r="P47" s="167"/>
      <c r="Q47" s="67"/>
    </row>
    <row r="48" spans="1:22" s="155" customFormat="1" hidden="1" x14ac:dyDescent="0.25">
      <c r="A48" s="258"/>
      <c r="B48" s="165"/>
      <c r="C48" s="189"/>
      <c r="D48" s="34"/>
      <c r="E48" s="171"/>
      <c r="F48" s="166"/>
      <c r="G48" s="166"/>
      <c r="H48" s="166"/>
      <c r="I48" s="166">
        <f>H48-F48</f>
        <v>0</v>
      </c>
      <c r="J48" s="166"/>
      <c r="K48" s="171"/>
      <c r="L48" s="131"/>
      <c r="M48" s="131"/>
      <c r="N48" s="131"/>
      <c r="O48" s="131"/>
      <c r="P48" s="167"/>
      <c r="S48" s="168"/>
    </row>
    <row r="49" spans="1:37" s="155" customFormat="1" hidden="1" x14ac:dyDescent="0.25">
      <c r="A49" s="258"/>
      <c r="B49" s="165"/>
      <c r="C49" s="189"/>
      <c r="D49" s="34"/>
      <c r="E49" s="171"/>
      <c r="F49" s="166"/>
      <c r="G49" s="166"/>
      <c r="H49" s="166"/>
      <c r="I49" s="166">
        <f>H49-F49</f>
        <v>0</v>
      </c>
      <c r="J49" s="166"/>
      <c r="K49" s="171"/>
      <c r="L49" s="131"/>
      <c r="M49" s="131"/>
      <c r="N49" s="131"/>
      <c r="O49" s="131"/>
      <c r="P49" s="167"/>
    </row>
    <row r="50" spans="1:37" s="155" customFormat="1" ht="9" hidden="1" customHeight="1" x14ac:dyDescent="0.25">
      <c r="A50" s="258"/>
      <c r="B50" s="170"/>
      <c r="C50" s="191"/>
      <c r="D50" s="171"/>
      <c r="E50" s="171"/>
      <c r="F50" s="171"/>
      <c r="G50" s="171"/>
      <c r="H50" s="171"/>
      <c r="I50" s="171"/>
      <c r="J50" s="171"/>
      <c r="K50" s="171"/>
      <c r="L50" s="172"/>
      <c r="M50" s="172"/>
      <c r="N50" s="172"/>
      <c r="O50" s="172"/>
      <c r="P50" s="173"/>
      <c r="Q50" s="171"/>
    </row>
    <row r="51" spans="1:37" s="180" customFormat="1" ht="31.5" customHeight="1" thickBot="1" x14ac:dyDescent="0.3">
      <c r="A51" s="262">
        <v>9</v>
      </c>
      <c r="B51" s="176" t="s">
        <v>65</v>
      </c>
      <c r="C51" s="192"/>
      <c r="D51" s="176"/>
      <c r="E51" s="171"/>
      <c r="F51" s="176"/>
      <c r="G51" s="176"/>
      <c r="H51" s="176"/>
      <c r="I51" s="176"/>
      <c r="J51" s="176"/>
      <c r="K51" s="171"/>
      <c r="L51" s="177">
        <f>SUM(L9:L50)</f>
        <v>68865228.495270699</v>
      </c>
      <c r="M51" s="177">
        <f>SUM(M9:M50)</f>
        <v>68865228.495270699</v>
      </c>
      <c r="N51" s="177">
        <f>SUM(N9:N50)</f>
        <v>70169692.527204454</v>
      </c>
      <c r="O51" s="178">
        <f>SUM(O9:O50)</f>
        <v>1304464.0319337323</v>
      </c>
      <c r="P51" s="353">
        <f>O51/M51</f>
        <v>1.8942274068303077E-2</v>
      </c>
      <c r="Q51" s="179"/>
      <c r="T51" s="168"/>
      <c r="U51" s="224"/>
      <c r="V51" s="183"/>
    </row>
    <row r="52" spans="1:37" s="180" customFormat="1" ht="15.75" customHeight="1" thickTop="1" x14ac:dyDescent="0.25">
      <c r="A52" s="262"/>
      <c r="B52" s="228"/>
      <c r="C52" s="229"/>
      <c r="D52" s="228"/>
      <c r="E52" s="228"/>
      <c r="F52" s="228"/>
      <c r="G52" s="228"/>
      <c r="H52" s="228"/>
      <c r="I52" s="228"/>
      <c r="J52" s="228"/>
      <c r="K52" s="228"/>
      <c r="L52" s="230"/>
      <c r="M52" s="230"/>
      <c r="N52" s="230"/>
      <c r="O52" s="231"/>
      <c r="P52" s="232"/>
      <c r="Q52" s="232"/>
      <c r="T52" s="168"/>
      <c r="U52" s="224"/>
      <c r="V52" s="183"/>
    </row>
    <row r="53" spans="1:37" x14ac:dyDescent="0.25">
      <c r="L53" s="184"/>
      <c r="M53" s="184"/>
      <c r="N53" s="184"/>
    </row>
    <row r="54" spans="1:37" x14ac:dyDescent="0.25">
      <c r="J54" s="226"/>
      <c r="M54" s="184"/>
      <c r="N54" s="109"/>
    </row>
    <row r="55" spans="1:37" x14ac:dyDescent="0.25">
      <c r="N55" s="37"/>
      <c r="O55" s="184"/>
      <c r="P55" s="175"/>
    </row>
    <row r="56" spans="1:37" x14ac:dyDescent="0.25">
      <c r="N56" s="184"/>
      <c r="P56" s="156"/>
    </row>
    <row r="57" spans="1:37" s="155" customFormat="1" x14ac:dyDescent="0.25">
      <c r="A57" s="258"/>
      <c r="B57" s="154"/>
      <c r="C57" s="174"/>
      <c r="D57" s="154"/>
      <c r="E57" s="154"/>
      <c r="F57" s="154"/>
      <c r="H57" s="154"/>
      <c r="I57" s="154"/>
      <c r="J57" s="154"/>
      <c r="K57" s="154"/>
      <c r="L57" s="154"/>
      <c r="M57" s="154"/>
      <c r="N57" s="154"/>
      <c r="O57" s="154"/>
      <c r="P57" s="154"/>
      <c r="T57" s="154"/>
      <c r="V57" s="154"/>
      <c r="AE57" s="154"/>
      <c r="AG57" s="154"/>
      <c r="AI57" s="154"/>
      <c r="AK57" s="154"/>
    </row>
    <row r="61" spans="1:37" s="155" customFormat="1" x14ac:dyDescent="0.25">
      <c r="A61" s="258"/>
      <c r="B61" s="154"/>
      <c r="C61" s="174"/>
      <c r="D61" s="154"/>
      <c r="E61" s="154"/>
      <c r="F61" s="154"/>
      <c r="H61" s="154"/>
      <c r="I61" s="154"/>
      <c r="J61" s="154"/>
      <c r="K61" s="154"/>
      <c r="L61" s="154"/>
      <c r="M61" s="154"/>
      <c r="N61" s="154"/>
      <c r="O61" s="154"/>
      <c r="P61" s="154"/>
      <c r="T61" s="154"/>
      <c r="V61" s="154"/>
      <c r="AE61" s="154"/>
      <c r="AG61" s="154"/>
      <c r="AI61" s="154"/>
      <c r="AK61" s="154"/>
    </row>
    <row r="63" spans="1:37" s="155" customFormat="1" x14ac:dyDescent="0.25">
      <c r="A63" s="258"/>
      <c r="B63" s="154"/>
      <c r="C63" s="174"/>
      <c r="D63" s="154"/>
      <c r="E63" s="154"/>
      <c r="F63" s="154"/>
      <c r="H63" s="154"/>
      <c r="I63" s="154"/>
      <c r="J63" s="154"/>
      <c r="K63" s="154"/>
      <c r="L63" s="154"/>
      <c r="M63" s="154"/>
      <c r="N63" s="154"/>
      <c r="O63" s="154"/>
      <c r="P63" s="154"/>
      <c r="T63" s="154"/>
      <c r="V63" s="154"/>
      <c r="AE63" s="154"/>
      <c r="AG63" s="154"/>
      <c r="AI63" s="154"/>
      <c r="AK63" s="154"/>
    </row>
    <row r="70" spans="3:7" x14ac:dyDescent="0.25">
      <c r="F70" s="174"/>
      <c r="G70" s="154"/>
    </row>
    <row r="71" spans="3:7" x14ac:dyDescent="0.25">
      <c r="F71" s="174"/>
      <c r="G71" s="154"/>
    </row>
    <row r="72" spans="3:7" x14ac:dyDescent="0.25">
      <c r="C72" s="154"/>
      <c r="F72" s="184"/>
      <c r="G72" s="183"/>
    </row>
    <row r="73" spans="3:7" x14ac:dyDescent="0.25">
      <c r="C73" s="154"/>
    </row>
    <row r="74" spans="3:7" x14ac:dyDescent="0.25">
      <c r="C74" s="154"/>
    </row>
    <row r="75" spans="3:7" x14ac:dyDescent="0.25">
      <c r="C75" s="154"/>
    </row>
    <row r="76" spans="3:7" x14ac:dyDescent="0.25">
      <c r="C76" s="154"/>
    </row>
    <row r="77" spans="3:7" x14ac:dyDescent="0.25">
      <c r="C77" s="154"/>
    </row>
  </sheetData>
  <dataConsolidate/>
  <mergeCells count="6">
    <mergeCell ref="B35:B36"/>
    <mergeCell ref="B4:D4"/>
    <mergeCell ref="L4:Q4"/>
    <mergeCell ref="F4:J4"/>
    <mergeCell ref="B18:B19"/>
    <mergeCell ref="B30:B32"/>
  </mergeCells>
  <printOptions horizontalCentered="1"/>
  <pageMargins left="0.5" right="0.5" top="1.5" bottom="0.5" header="0.3" footer="0.3"/>
  <pageSetup scale="61" orientation="landscape" r:id="rId1"/>
  <headerFooter>
    <oddFooter>&amp;RExhibit JW-9
Page &amp;P of &amp;N</oddFooter>
  </headerFooter>
  <ignoredErrors>
    <ignoredError sqref="G30:G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0"/>
  <sheetViews>
    <sheetView view="pageBreakPreview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2.14062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Rates'!B1</f>
        <v>JACKSON PURCHASE ENERGY CORPORATION</v>
      </c>
      <c r="N1" s="1"/>
    </row>
    <row r="2" spans="1:19" x14ac:dyDescent="0.25">
      <c r="A2" s="59" t="str">
        <f>List!B11</f>
        <v>L - Large Commercial and Industrial 3,000 - 5,000 kW</v>
      </c>
      <c r="N2" s="34"/>
      <c r="O2" s="34"/>
      <c r="P2" s="34"/>
      <c r="Q2" s="34"/>
      <c r="R2" s="34"/>
      <c r="S2" s="34"/>
    </row>
    <row r="3" spans="1:19" ht="16.5" thickBot="1" x14ac:dyDescent="0.3">
      <c r="A3" s="259" t="str">
        <f>List!C11</f>
        <v>L</v>
      </c>
      <c r="B3" s="34"/>
      <c r="C3" s="34"/>
      <c r="N3" s="34"/>
      <c r="O3" s="34"/>
      <c r="P3" s="34"/>
      <c r="Q3" s="34"/>
      <c r="R3" s="34"/>
      <c r="S3" s="34"/>
    </row>
    <row r="4" spans="1:19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6"/>
      <c r="L4" s="349"/>
      <c r="M4" s="34"/>
      <c r="N4" s="34"/>
      <c r="O4" s="34"/>
      <c r="P4" s="358" t="s">
        <v>90</v>
      </c>
      <c r="Q4" s="359"/>
      <c r="R4" s="359"/>
      <c r="S4" s="360"/>
    </row>
    <row r="5" spans="1:19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6"/>
      <c r="L5" s="349"/>
      <c r="M5" s="57"/>
      <c r="N5" s="112"/>
      <c r="O5" s="349"/>
      <c r="P5" s="361"/>
      <c r="Q5" s="362"/>
      <c r="R5" s="362"/>
      <c r="S5" s="36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6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/>
      <c r="P7" s="5" t="s">
        <v>4</v>
      </c>
      <c r="Q7" s="364" t="s">
        <v>5</v>
      </c>
      <c r="R7" s="364"/>
      <c r="S7" s="5" t="s">
        <v>6</v>
      </c>
    </row>
    <row r="8" spans="1:19" x14ac:dyDescent="0.25">
      <c r="K8" s="196"/>
    </row>
    <row r="9" spans="1:19" x14ac:dyDescent="0.25">
      <c r="K9" s="196"/>
    </row>
    <row r="10" spans="1:19" x14ac:dyDescent="0.25">
      <c r="A10" s="160" t="s">
        <v>10</v>
      </c>
      <c r="K10" s="196"/>
      <c r="M10" s="160" t="s">
        <v>10</v>
      </c>
    </row>
    <row r="11" spans="1:19" ht="31.5" x14ac:dyDescent="0.25">
      <c r="D11" s="215" t="s">
        <v>94</v>
      </c>
      <c r="E11" s="215" t="s">
        <v>95</v>
      </c>
      <c r="I11" s="215" t="s">
        <v>95</v>
      </c>
      <c r="K11" s="196"/>
      <c r="P11" s="215" t="s">
        <v>94</v>
      </c>
      <c r="Q11" s="215" t="s">
        <v>95</v>
      </c>
    </row>
    <row r="12" spans="1:19" x14ac:dyDescent="0.25">
      <c r="B12" s="2" t="s">
        <v>106</v>
      </c>
      <c r="D12" s="39">
        <f>'Billing Determ'!Q12</f>
        <v>12</v>
      </c>
      <c r="E12" s="9">
        <f>'Present and Proposed Rates'!F35</f>
        <v>414.97</v>
      </c>
      <c r="G12" s="11">
        <f>D12*E12</f>
        <v>4979.6400000000003</v>
      </c>
      <c r="H12" s="11"/>
      <c r="I12" s="219">
        <f>'Present and Proposed Rates'!G35</f>
        <v>414.97</v>
      </c>
      <c r="J12" s="11">
        <f>I12*D12</f>
        <v>4979.6400000000003</v>
      </c>
      <c r="K12" s="197"/>
      <c r="L12" s="11"/>
      <c r="N12" s="2" t="s">
        <v>101</v>
      </c>
      <c r="P12" s="39">
        <f>D12</f>
        <v>12</v>
      </c>
      <c r="Q12" s="9">
        <f>'Present and Proposed Rates'!H35</f>
        <v>414.97</v>
      </c>
      <c r="S12" s="11">
        <f>P12*Q12</f>
        <v>4979.6400000000003</v>
      </c>
    </row>
    <row r="13" spans="1:19" x14ac:dyDescent="0.25">
      <c r="D13" s="39"/>
      <c r="E13" s="9"/>
      <c r="G13" s="11"/>
      <c r="H13" s="11"/>
      <c r="I13" s="219"/>
      <c r="J13" s="11"/>
      <c r="K13" s="197"/>
      <c r="L13" s="11"/>
      <c r="P13" s="39"/>
      <c r="Q13" s="9"/>
      <c r="S13" s="11"/>
    </row>
    <row r="14" spans="1:19" x14ac:dyDescent="0.25">
      <c r="D14" s="8"/>
      <c r="G14" s="11"/>
      <c r="H14" s="11"/>
      <c r="I14" s="52"/>
      <c r="J14" s="11"/>
      <c r="K14" s="197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I15" s="52"/>
      <c r="J15" s="11"/>
      <c r="K15" s="197"/>
      <c r="L15" s="11"/>
      <c r="M15" s="1" t="s">
        <v>7</v>
      </c>
      <c r="P15" s="221"/>
      <c r="Q15" s="52"/>
      <c r="S15" s="11"/>
    </row>
    <row r="16" spans="1:19" x14ac:dyDescent="0.25">
      <c r="D16" s="216" t="s">
        <v>8</v>
      </c>
      <c r="E16" s="217" t="s">
        <v>11</v>
      </c>
      <c r="G16" s="11"/>
      <c r="H16" s="11"/>
      <c r="I16" s="217" t="s">
        <v>11</v>
      </c>
      <c r="J16" s="11"/>
      <c r="K16" s="197"/>
      <c r="L16" s="11"/>
      <c r="P16" s="216" t="s">
        <v>8</v>
      </c>
      <c r="Q16" s="217" t="s">
        <v>11</v>
      </c>
      <c r="S16" s="11"/>
    </row>
    <row r="17" spans="1:22" x14ac:dyDescent="0.25">
      <c r="B17" s="2" t="s">
        <v>150</v>
      </c>
      <c r="D17" s="39">
        <f>'Billing Determ'!Q24</f>
        <v>6930000</v>
      </c>
      <c r="E17" s="287">
        <f>'Present and Proposed Rates'!F36</f>
        <v>3.8124999999999999E-2</v>
      </c>
      <c r="F17" s="19"/>
      <c r="G17" s="18">
        <f>D17*E17</f>
        <v>264206.25</v>
      </c>
      <c r="H17" s="18"/>
      <c r="I17" s="292">
        <f>'Present and Proposed Rates'!G36</f>
        <v>3.8124999999999999E-2</v>
      </c>
      <c r="J17" s="11">
        <f>I17*D17</f>
        <v>264206.25</v>
      </c>
      <c r="K17" s="197"/>
      <c r="L17" s="18"/>
      <c r="N17" s="2" t="s">
        <v>150</v>
      </c>
      <c r="P17" s="39">
        <f>D17</f>
        <v>6930000</v>
      </c>
      <c r="Q17" s="287">
        <f>'Present and Proposed Rates'!H36</f>
        <v>3.8124999999999999E-2</v>
      </c>
      <c r="R17" s="19"/>
      <c r="S17" s="18">
        <f>P17*Q17</f>
        <v>264206.25</v>
      </c>
    </row>
    <row r="18" spans="1:22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x14ac:dyDescent="0.25">
      <c r="A19" s="1" t="s">
        <v>96</v>
      </c>
      <c r="B19" s="19"/>
      <c r="C19" s="19"/>
      <c r="D19" s="49"/>
      <c r="E19" s="218"/>
      <c r="F19" s="19"/>
      <c r="G19" s="18"/>
      <c r="H19" s="18"/>
      <c r="I19" s="218"/>
      <c r="J19" s="18"/>
      <c r="K19" s="197"/>
      <c r="L19" s="18"/>
      <c r="M19" s="1" t="s">
        <v>96</v>
      </c>
      <c r="N19" s="19"/>
      <c r="O19" s="19"/>
      <c r="P19" s="39"/>
      <c r="Q19" s="40"/>
      <c r="R19" s="19"/>
      <c r="S19" s="18"/>
    </row>
    <row r="20" spans="1:22" x14ac:dyDescent="0.25">
      <c r="A20" s="1"/>
      <c r="C20" s="19"/>
      <c r="D20" s="216" t="s">
        <v>97</v>
      </c>
      <c r="E20" s="217" t="s">
        <v>98</v>
      </c>
      <c r="F20" s="19"/>
      <c r="G20" s="18"/>
      <c r="H20" s="18"/>
      <c r="I20" s="217" t="s">
        <v>98</v>
      </c>
      <c r="J20" s="18"/>
      <c r="K20" s="197"/>
      <c r="L20" s="18"/>
      <c r="M20" s="1"/>
      <c r="O20" s="19"/>
      <c r="P20" s="216" t="s">
        <v>97</v>
      </c>
      <c r="Q20" s="217" t="s">
        <v>98</v>
      </c>
      <c r="R20" s="19"/>
      <c r="S20" s="18"/>
    </row>
    <row r="21" spans="1:22" x14ac:dyDescent="0.25">
      <c r="A21" s="1"/>
      <c r="B21" s="19" t="s">
        <v>106</v>
      </c>
      <c r="C21" s="19"/>
      <c r="D21" s="39">
        <f>'Billing Determ'!Q44</f>
        <v>38530.980793854033</v>
      </c>
      <c r="E21" s="187">
        <f>'Present and Proposed Rates'!F37</f>
        <v>15.62</v>
      </c>
      <c r="F21" s="19"/>
      <c r="G21" s="18">
        <f>D21*E21</f>
        <v>601853.91999999993</v>
      </c>
      <c r="H21" s="18"/>
      <c r="I21" s="220">
        <f>'Present and Proposed Rates'!G37</f>
        <v>15.62</v>
      </c>
      <c r="J21" s="11">
        <f>I21*D21</f>
        <v>601853.91999999993</v>
      </c>
      <c r="K21" s="206"/>
      <c r="L21" s="18"/>
      <c r="M21" s="1"/>
      <c r="N21" s="19" t="s">
        <v>106</v>
      </c>
      <c r="O21" s="19"/>
      <c r="P21" s="39">
        <f>D21</f>
        <v>38530.980793854033</v>
      </c>
      <c r="Q21" s="187">
        <f>'Present and Proposed Rates'!H37</f>
        <v>15.62</v>
      </c>
      <c r="R21" s="19"/>
      <c r="S21" s="18">
        <f>P21*Q21</f>
        <v>601853.91999999993</v>
      </c>
    </row>
    <row r="22" spans="1:22" x14ac:dyDescent="0.25">
      <c r="A22" s="1"/>
      <c r="B22" s="59"/>
      <c r="C22" s="59"/>
      <c r="D22" s="59"/>
      <c r="E22" s="59"/>
      <c r="F22" s="59"/>
      <c r="G22" s="59"/>
      <c r="H22" s="59"/>
      <c r="I22" s="59"/>
      <c r="J22" s="59"/>
      <c r="K22" s="206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2" x14ac:dyDescent="0.25">
      <c r="A23" s="1" t="s">
        <v>99</v>
      </c>
      <c r="B23" s="59"/>
      <c r="C23" s="151"/>
      <c r="D23" s="65"/>
      <c r="E23" s="72"/>
      <c r="F23" s="34"/>
      <c r="G23" s="18"/>
      <c r="H23" s="18"/>
      <c r="I23" s="18"/>
      <c r="J23" s="18"/>
      <c r="K23" s="198"/>
      <c r="L23" s="68"/>
      <c r="M23" s="1" t="s">
        <v>99</v>
      </c>
      <c r="N23" s="59"/>
      <c r="O23" s="151"/>
      <c r="P23" s="65"/>
      <c r="Q23" s="72"/>
      <c r="R23" s="34"/>
      <c r="S23" s="18"/>
    </row>
    <row r="24" spans="1:22" x14ac:dyDescent="0.25">
      <c r="A24" s="1"/>
      <c r="B24" s="34" t="s">
        <v>93</v>
      </c>
      <c r="C24" s="151"/>
      <c r="D24" s="65"/>
      <c r="E24" s="72"/>
      <c r="F24" s="34"/>
      <c r="G24" s="18">
        <f>'Billing Determ'!Q84</f>
        <v>8080.2828</v>
      </c>
      <c r="H24" s="18"/>
      <c r="I24" s="18"/>
      <c r="J24" s="18">
        <f>G24</f>
        <v>8080.2828</v>
      </c>
      <c r="K24" s="198"/>
      <c r="L24" s="68"/>
      <c r="M24" s="1"/>
      <c r="N24" s="34" t="s">
        <v>93</v>
      </c>
      <c r="O24" s="151"/>
      <c r="P24" s="65"/>
      <c r="Q24" s="72"/>
      <c r="R24" s="34"/>
      <c r="S24" s="18">
        <f>G24</f>
        <v>8080.2828</v>
      </c>
    </row>
    <row r="25" spans="1:22" x14ac:dyDescent="0.25">
      <c r="A25" s="1"/>
      <c r="B25" s="34" t="s">
        <v>100</v>
      </c>
      <c r="C25" s="151"/>
      <c r="D25" s="65"/>
      <c r="E25" s="72"/>
      <c r="F25" s="34"/>
      <c r="G25" s="68">
        <f>'Billing Determ'!Q96</f>
        <v>48364.515900000006</v>
      </c>
      <c r="H25" s="68"/>
      <c r="I25" s="68"/>
      <c r="J25" s="18">
        <f>G25</f>
        <v>48364.515900000006</v>
      </c>
      <c r="K25" s="198"/>
      <c r="L25" s="68"/>
      <c r="M25" s="1"/>
      <c r="N25" s="34" t="s">
        <v>100</v>
      </c>
      <c r="O25" s="151"/>
      <c r="P25" s="65"/>
      <c r="Q25" s="72"/>
      <c r="R25" s="34"/>
      <c r="S25" s="18">
        <f>G25</f>
        <v>48364.515900000006</v>
      </c>
    </row>
    <row r="26" spans="1:22" x14ac:dyDescent="0.25">
      <c r="A26" s="1"/>
      <c r="B26" s="34" t="s">
        <v>177</v>
      </c>
      <c r="C26" s="151"/>
      <c r="D26" s="65"/>
      <c r="E26" s="72"/>
      <c r="F26" s="34"/>
      <c r="G26" s="68">
        <f>'Billing Determ'!Q108</f>
        <v>-11361.6216</v>
      </c>
      <c r="H26" s="68"/>
      <c r="I26" s="68"/>
      <c r="J26" s="18">
        <f>G26</f>
        <v>-11361.6216</v>
      </c>
      <c r="K26" s="198"/>
      <c r="L26" s="68"/>
      <c r="M26" s="1"/>
      <c r="N26" s="34" t="s">
        <v>130</v>
      </c>
      <c r="O26" s="151"/>
      <c r="P26" s="65"/>
      <c r="Q26" s="72"/>
      <c r="R26" s="34"/>
      <c r="S26" s="18">
        <f>J26</f>
        <v>-11361.6216</v>
      </c>
    </row>
    <row r="27" spans="1:22" x14ac:dyDescent="0.25">
      <c r="A27" s="1"/>
      <c r="B27" s="34" t="s">
        <v>176</v>
      </c>
      <c r="C27" s="151"/>
      <c r="D27" s="65"/>
      <c r="E27" s="72"/>
      <c r="F27" s="34"/>
      <c r="G27" s="18">
        <f>'Billing Determ'!Q120</f>
        <v>9610.56</v>
      </c>
      <c r="H27" s="18"/>
      <c r="I27" s="18"/>
      <c r="J27" s="18">
        <f>G27</f>
        <v>9610.56</v>
      </c>
      <c r="K27" s="198"/>
      <c r="L27" s="68"/>
      <c r="M27" s="1"/>
      <c r="N27" s="34" t="s">
        <v>93</v>
      </c>
      <c r="O27" s="151"/>
      <c r="P27" s="65"/>
      <c r="Q27" s="72"/>
      <c r="R27" s="34"/>
      <c r="S27" s="18">
        <f>G27</f>
        <v>9610.56</v>
      </c>
    </row>
    <row r="28" spans="1:22" x14ac:dyDescent="0.25">
      <c r="A28" s="1"/>
      <c r="D28" s="30"/>
      <c r="G28" s="18"/>
      <c r="H28" s="18"/>
      <c r="I28" s="18"/>
      <c r="J28" s="18"/>
      <c r="K28" s="197"/>
      <c r="L28" s="18"/>
      <c r="M28" s="1"/>
      <c r="S28" s="18"/>
    </row>
    <row r="29" spans="1:22" ht="16.5" thickBot="1" x14ac:dyDescent="0.3">
      <c r="A29" s="1" t="s">
        <v>80</v>
      </c>
      <c r="G29" s="29">
        <f>SUM(G12:G27)</f>
        <v>925733.54710000008</v>
      </c>
      <c r="H29" s="18"/>
      <c r="I29" s="18"/>
      <c r="J29" s="29">
        <f>SUM(J12:J27)</f>
        <v>925733.54710000008</v>
      </c>
      <c r="K29" s="197"/>
      <c r="L29" s="18"/>
      <c r="M29" s="1" t="s">
        <v>80</v>
      </c>
      <c r="S29" s="29">
        <f>SUM(S12:S27)</f>
        <v>925733.54710000008</v>
      </c>
    </row>
    <row r="30" spans="1:22" ht="16.5" thickTop="1" x14ac:dyDescent="0.25">
      <c r="A30" s="1"/>
      <c r="B30" s="1"/>
      <c r="G30" s="18"/>
      <c r="H30" s="18"/>
      <c r="I30" s="18"/>
      <c r="J30" s="18"/>
      <c r="K30" s="197"/>
      <c r="L30" s="18"/>
      <c r="M30" s="1"/>
      <c r="N30" s="1"/>
      <c r="S30" s="18"/>
    </row>
    <row r="31" spans="1:22" x14ac:dyDescent="0.25">
      <c r="A31" s="44" t="s">
        <v>19</v>
      </c>
      <c r="B31" s="10"/>
      <c r="G31" s="11">
        <f>'Billing Determ'!Q36</f>
        <v>925733.57</v>
      </c>
      <c r="H31" s="11"/>
      <c r="I31" s="11"/>
      <c r="J31" s="11"/>
      <c r="K31" s="199"/>
      <c r="L31" s="11"/>
      <c r="M31" s="122" t="s">
        <v>108</v>
      </c>
      <c r="N31" s="10"/>
      <c r="S31" s="37">
        <f>S29-J29</f>
        <v>0</v>
      </c>
    </row>
    <row r="32" spans="1:22" x14ac:dyDescent="0.25">
      <c r="A32" s="10"/>
      <c r="B32" s="10"/>
      <c r="G32" s="10"/>
      <c r="H32" s="10"/>
      <c r="I32" s="10"/>
      <c r="J32" s="10"/>
      <c r="K32" s="200"/>
      <c r="L32" s="10"/>
      <c r="M32" s="48"/>
      <c r="N32" s="10"/>
      <c r="S32" s="10"/>
    </row>
    <row r="33" spans="1:19" x14ac:dyDescent="0.25">
      <c r="A33" s="44" t="s">
        <v>13</v>
      </c>
      <c r="B33" s="10"/>
      <c r="G33" s="27">
        <f>G29-G31</f>
        <v>-2.2899999865330756E-2</v>
      </c>
      <c r="H33" s="27"/>
      <c r="I33" s="27"/>
      <c r="J33" s="27">
        <f>J29-G29</f>
        <v>0</v>
      </c>
      <c r="K33" s="197"/>
      <c r="L33" s="27"/>
      <c r="M33" s="122" t="s">
        <v>109</v>
      </c>
      <c r="N33" s="10"/>
      <c r="S33" s="153">
        <f>S31/J29</f>
        <v>0</v>
      </c>
    </row>
    <row r="34" spans="1:19" x14ac:dyDescent="0.25">
      <c r="A34" s="10"/>
      <c r="B34" s="10"/>
      <c r="G34" s="11"/>
      <c r="H34" s="11"/>
      <c r="I34" s="11"/>
      <c r="J34" s="11"/>
      <c r="K34" s="201"/>
      <c r="L34" s="11"/>
      <c r="M34" s="34"/>
      <c r="N34" s="10"/>
      <c r="S34" s="11"/>
    </row>
    <row r="35" spans="1:19" x14ac:dyDescent="0.25">
      <c r="A35" s="44" t="s">
        <v>26</v>
      </c>
      <c r="B35" s="10"/>
      <c r="G35" s="28">
        <f>G33/G31</f>
        <v>-2.4737138856626703E-8</v>
      </c>
      <c r="H35" s="28"/>
      <c r="I35" s="28"/>
      <c r="J35" s="28">
        <f>J33/G31</f>
        <v>0</v>
      </c>
      <c r="K35" s="197"/>
      <c r="L35" s="28"/>
      <c r="M35" s="59" t="s">
        <v>85</v>
      </c>
      <c r="N35" s="10"/>
      <c r="S35" s="50">
        <f>S31/P12</f>
        <v>0</v>
      </c>
    </row>
    <row r="36" spans="1:19" x14ac:dyDescent="0.25">
      <c r="A36" s="44"/>
      <c r="B36" s="10"/>
      <c r="H36" s="28"/>
      <c r="I36" s="28"/>
      <c r="J36" s="28"/>
      <c r="K36" s="28"/>
      <c r="L36" s="28"/>
      <c r="M36" s="44"/>
      <c r="N36" s="10"/>
      <c r="S36" s="28"/>
    </row>
    <row r="37" spans="1:19" x14ac:dyDescent="0.25">
      <c r="A37" s="44"/>
      <c r="B37" s="10"/>
      <c r="H37" s="28"/>
      <c r="I37" s="28"/>
      <c r="J37" s="28"/>
      <c r="K37" s="28"/>
      <c r="L37" s="28"/>
      <c r="M37" s="44"/>
      <c r="N37" s="10"/>
      <c r="S37" s="28"/>
    </row>
    <row r="38" spans="1:19" x14ac:dyDescent="0.25">
      <c r="A38" s="44"/>
      <c r="B38" s="10"/>
      <c r="H38" s="28"/>
      <c r="I38" s="28"/>
      <c r="J38" s="28"/>
      <c r="K38" s="28"/>
      <c r="L38" s="28"/>
      <c r="M38" s="44"/>
      <c r="N38" s="10"/>
      <c r="S38" s="28"/>
    </row>
    <row r="39" spans="1:19" x14ac:dyDescent="0.25">
      <c r="A39" s="44"/>
      <c r="B39" s="10"/>
      <c r="H39" s="28"/>
      <c r="I39" s="28"/>
      <c r="J39" s="28"/>
      <c r="K39" s="28"/>
      <c r="L39" s="28"/>
      <c r="M39" s="44"/>
      <c r="N39" s="10"/>
      <c r="S39" s="28"/>
    </row>
    <row r="40" spans="1:19" x14ac:dyDescent="0.25">
      <c r="A40" s="44"/>
      <c r="B40" s="10"/>
      <c r="H40" s="28"/>
      <c r="I40" s="28"/>
      <c r="J40" s="28"/>
      <c r="K40" s="28"/>
      <c r="L40" s="28"/>
      <c r="M40" s="44"/>
      <c r="N40" s="10"/>
      <c r="S40" s="28"/>
    </row>
    <row r="41" spans="1:19" x14ac:dyDescent="0.25">
      <c r="A41" s="44"/>
      <c r="B41" s="10"/>
      <c r="G41" s="28"/>
      <c r="H41" s="28"/>
      <c r="I41" s="28"/>
      <c r="J41" s="28"/>
      <c r="K41" s="28"/>
      <c r="L41" s="28"/>
      <c r="M41" s="44"/>
      <c r="N41" s="10"/>
      <c r="S41" s="28"/>
    </row>
    <row r="42" spans="1:19" ht="18.75" customHeight="1" x14ac:dyDescent="0.25">
      <c r="A42" s="44"/>
      <c r="B42" s="11"/>
      <c r="G42" s="28"/>
      <c r="H42" s="28"/>
      <c r="I42" s="28"/>
      <c r="J42" s="28"/>
      <c r="K42" s="28"/>
      <c r="L42" s="28"/>
      <c r="N42" s="34"/>
    </row>
    <row r="43" spans="1:19" x14ac:dyDescent="0.25">
      <c r="E43" s="11"/>
      <c r="N43" s="34"/>
    </row>
    <row r="57" ht="16.5" customHeight="1" x14ac:dyDescent="0.25"/>
    <row r="90" ht="15" customHeight="1" x14ac:dyDescent="0.25"/>
    <row r="136" spans="2:14" x14ac:dyDescent="0.25">
      <c r="N136" s="53"/>
    </row>
    <row r="137" spans="2:14" x14ac:dyDescent="0.25">
      <c r="B137" s="19"/>
      <c r="C137" s="53"/>
      <c r="D137" s="53"/>
      <c r="E137" s="19"/>
      <c r="F137" s="19"/>
      <c r="G137" s="19"/>
      <c r="H137" s="19"/>
      <c r="I137" s="19"/>
      <c r="J137" s="19"/>
      <c r="K137" s="19"/>
      <c r="L137" s="19"/>
      <c r="N137" s="53"/>
    </row>
    <row r="138" spans="2:14" x14ac:dyDescent="0.25">
      <c r="B138" s="19"/>
      <c r="C138" s="55"/>
      <c r="D138" s="81"/>
      <c r="E138" s="86"/>
      <c r="F138" s="19"/>
      <c r="G138" s="19"/>
      <c r="H138" s="19"/>
      <c r="I138" s="19"/>
      <c r="J138" s="19"/>
      <c r="K138" s="19"/>
      <c r="L138" s="19"/>
      <c r="N138" s="53"/>
    </row>
    <row r="139" spans="2:14" x14ac:dyDescent="0.25">
      <c r="B139" s="19"/>
      <c r="C139" s="55"/>
      <c r="D139" s="81"/>
      <c r="E139" s="86"/>
      <c r="F139" s="19"/>
      <c r="G139" s="19"/>
      <c r="H139" s="19"/>
      <c r="I139" s="19"/>
      <c r="J139" s="19"/>
      <c r="K139" s="19"/>
      <c r="L139" s="19"/>
      <c r="N139" s="53"/>
    </row>
    <row r="140" spans="2:14" x14ac:dyDescent="0.25">
      <c r="B140" s="19"/>
      <c r="C140" s="55"/>
      <c r="D140" s="81"/>
      <c r="E140" s="86"/>
      <c r="F140" s="19"/>
      <c r="G140" s="19"/>
      <c r="H140" s="19"/>
      <c r="I140" s="19"/>
      <c r="J140" s="19"/>
      <c r="K140" s="19"/>
      <c r="L140" s="19"/>
      <c r="N140" s="53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7"/>
  <sheetViews>
    <sheetView view="pageBreakPreview" zoomScale="85" zoomScaleNormal="100" zoomScaleSheetLayoutView="85" workbookViewId="0">
      <selection activeCell="G9" sqref="G9"/>
    </sheetView>
  </sheetViews>
  <sheetFormatPr defaultRowHeight="15.75" x14ac:dyDescent="0.25"/>
  <cols>
    <col min="1" max="2" width="4.28515625" style="2" customWidth="1"/>
    <col min="3" max="3" width="37.28515625" style="2" customWidth="1"/>
    <col min="4" max="4" width="19.85546875" style="2" bestFit="1" customWidth="1"/>
    <col min="5" max="5" width="7.7109375" style="2" bestFit="1" customWidth="1"/>
    <col min="6" max="6" width="3" style="2" customWidth="1"/>
    <col min="7" max="7" width="10.42578125" style="2" bestFit="1" customWidth="1"/>
    <col min="8" max="8" width="10.85546875" style="2" bestFit="1" customWidth="1"/>
    <col min="9" max="9" width="14.140625" style="2" customWidth="1"/>
    <col min="10" max="10" width="3.28515625" style="2" customWidth="1"/>
    <col min="11" max="11" width="10.85546875" style="2" bestFit="1" customWidth="1"/>
    <col min="12" max="12" width="15.28515625" style="2" customWidth="1"/>
    <col min="13" max="13" width="2" style="2" customWidth="1"/>
    <col min="14" max="14" width="2.7109375" style="2" customWidth="1"/>
    <col min="15" max="15" width="16.5703125" style="2" customWidth="1"/>
    <col min="16" max="16" width="15.140625" style="2" customWidth="1"/>
    <col min="17" max="17" width="7.5703125" style="2" customWidth="1"/>
    <col min="18" max="18" width="15.28515625" style="2" customWidth="1"/>
    <col min="19" max="19" width="2.7109375" style="2" customWidth="1"/>
    <col min="20" max="20" width="16.7109375" style="2" customWidth="1"/>
    <col min="21" max="21" width="9.140625" style="2"/>
    <col min="22" max="23" width="6.7109375" style="2" customWidth="1"/>
    <col min="24" max="24" width="27.5703125" style="2" customWidth="1"/>
    <col min="25" max="25" width="11.7109375" style="2" customWidth="1"/>
    <col min="26" max="26" width="13" style="2" customWidth="1"/>
    <col min="27" max="27" width="10.5703125" style="2" customWidth="1"/>
    <col min="28" max="28" width="2.7109375" style="2" customWidth="1"/>
    <col min="29" max="29" width="16.7109375" style="2" customWidth="1"/>
    <col min="30" max="16384" width="9.140625" style="2"/>
  </cols>
  <sheetData>
    <row r="1" spans="1:29" x14ac:dyDescent="0.25">
      <c r="A1" s="1" t="str">
        <f>'Present and Proposed Rates'!B1</f>
        <v>JACKSON PURCHASE ENERGY CORPORATION</v>
      </c>
      <c r="B1" s="1"/>
      <c r="C1" s="1"/>
      <c r="D1" s="1"/>
      <c r="E1" s="34"/>
      <c r="F1" s="34"/>
      <c r="G1" s="34"/>
      <c r="H1" s="34"/>
      <c r="I1" s="34"/>
      <c r="J1" s="34"/>
      <c r="K1" s="34"/>
      <c r="L1" s="34"/>
      <c r="N1" s="34"/>
      <c r="O1" s="34"/>
      <c r="P1" s="34"/>
      <c r="Q1" s="34"/>
      <c r="R1" s="34"/>
      <c r="S1" s="48"/>
      <c r="T1" s="48"/>
      <c r="U1" s="19"/>
      <c r="V1" s="48"/>
      <c r="W1" s="48"/>
      <c r="X1" s="48"/>
      <c r="Y1" s="48"/>
      <c r="Z1" s="48"/>
      <c r="AA1" s="48"/>
      <c r="AB1" s="48"/>
      <c r="AC1" s="48"/>
    </row>
    <row r="2" spans="1:29" x14ac:dyDescent="0.25">
      <c r="A2" s="59" t="str">
        <f>List!B12</f>
        <v>OL - Outdoor Lighting</v>
      </c>
      <c r="B2" s="59"/>
      <c r="C2" s="59"/>
      <c r="D2" s="59"/>
      <c r="E2" s="34"/>
      <c r="F2" s="34"/>
      <c r="G2" s="34"/>
      <c r="H2" s="34"/>
      <c r="I2" s="34"/>
      <c r="J2" s="34"/>
      <c r="K2" s="34"/>
      <c r="L2" s="34"/>
      <c r="N2" s="34"/>
      <c r="O2" s="34"/>
      <c r="P2" s="34"/>
      <c r="Q2" s="34"/>
      <c r="R2" s="34"/>
      <c r="S2" s="48"/>
      <c r="T2" s="48"/>
      <c r="U2" s="19"/>
      <c r="V2" s="48"/>
      <c r="W2" s="48"/>
      <c r="X2" s="48"/>
      <c r="Y2" s="48"/>
      <c r="Z2" s="48"/>
      <c r="AA2" s="48"/>
      <c r="AB2" s="48"/>
      <c r="AC2" s="48"/>
    </row>
    <row r="3" spans="1:29" ht="16.5" thickBot="1" x14ac:dyDescent="0.3">
      <c r="A3" s="59" t="str">
        <f>List!C12</f>
        <v>OL</v>
      </c>
      <c r="B3" s="59"/>
      <c r="C3" s="59"/>
      <c r="D3" s="59"/>
      <c r="E3" s="34"/>
      <c r="F3" s="34"/>
      <c r="G3" s="34"/>
      <c r="H3" s="34"/>
      <c r="I3" s="34"/>
      <c r="J3" s="34"/>
      <c r="K3" s="34"/>
      <c r="L3" s="34"/>
      <c r="N3" s="34"/>
      <c r="O3" s="34"/>
      <c r="P3" s="34"/>
      <c r="Q3" s="34"/>
      <c r="R3" s="34"/>
      <c r="S3" s="48"/>
      <c r="T3" s="48"/>
      <c r="U3" s="19"/>
      <c r="V3" s="48"/>
      <c r="W3" s="48"/>
      <c r="X3" s="48"/>
      <c r="Y3" s="48"/>
      <c r="Z3" s="48"/>
      <c r="AA3" s="48"/>
      <c r="AB3" s="48"/>
      <c r="AC3" s="48"/>
    </row>
    <row r="4" spans="1:29" x14ac:dyDescent="0.25">
      <c r="A4" s="34"/>
      <c r="B4" s="34"/>
      <c r="C4" s="34"/>
      <c r="D4" s="34"/>
      <c r="E4" s="34"/>
      <c r="F4" s="34"/>
      <c r="G4" s="365" t="s">
        <v>30</v>
      </c>
      <c r="H4" s="366"/>
      <c r="I4" s="367"/>
      <c r="J4" s="3"/>
      <c r="K4" s="358" t="s">
        <v>107</v>
      </c>
      <c r="L4" s="360"/>
      <c r="M4" s="196"/>
      <c r="N4" s="3"/>
      <c r="O4" s="365" t="s">
        <v>90</v>
      </c>
      <c r="P4" s="366"/>
      <c r="Q4" s="366"/>
      <c r="R4" s="367"/>
      <c r="S4" s="209"/>
      <c r="T4" s="209"/>
      <c r="U4" s="19"/>
      <c r="V4" s="48"/>
      <c r="W4" s="48"/>
      <c r="X4" s="48"/>
      <c r="Y4" s="48"/>
      <c r="Z4" s="370"/>
      <c r="AA4" s="370"/>
      <c r="AB4" s="370"/>
      <c r="AC4" s="370"/>
    </row>
    <row r="5" spans="1:29" ht="16.5" thickBot="1" x14ac:dyDescent="0.3">
      <c r="A5" s="34"/>
      <c r="B5" s="34"/>
      <c r="C5" s="34"/>
      <c r="D5" s="34"/>
      <c r="E5" s="34"/>
      <c r="F5" s="34"/>
      <c r="G5" s="368"/>
      <c r="H5" s="364"/>
      <c r="I5" s="369"/>
      <c r="J5" s="3"/>
      <c r="K5" s="361"/>
      <c r="L5" s="363"/>
      <c r="M5" s="196"/>
      <c r="N5" s="3"/>
      <c r="O5" s="368"/>
      <c r="P5" s="364"/>
      <c r="Q5" s="364"/>
      <c r="R5" s="369"/>
      <c r="S5" s="209"/>
      <c r="T5" s="209"/>
      <c r="U5" s="19"/>
      <c r="V5" s="60"/>
      <c r="W5" s="60"/>
      <c r="X5" s="60"/>
      <c r="Y5" s="60"/>
      <c r="Z5" s="370"/>
      <c r="AA5" s="370"/>
      <c r="AB5" s="370"/>
      <c r="AC5" s="370"/>
    </row>
    <row r="6" spans="1:29" x14ac:dyDescent="0.25">
      <c r="A6" s="34"/>
      <c r="B6" s="34"/>
      <c r="C6" s="34"/>
      <c r="D6" s="34"/>
      <c r="E6" s="34"/>
      <c r="F6" s="34"/>
      <c r="G6" s="61" t="s">
        <v>1</v>
      </c>
      <c r="H6" s="61"/>
      <c r="I6" s="61" t="s">
        <v>2</v>
      </c>
      <c r="J6" s="61"/>
      <c r="K6" s="4"/>
      <c r="L6" s="4" t="s">
        <v>2</v>
      </c>
      <c r="M6" s="196"/>
      <c r="N6" s="61"/>
      <c r="O6" s="61" t="s">
        <v>1</v>
      </c>
      <c r="P6" s="61"/>
      <c r="Q6" s="61"/>
      <c r="R6" s="61" t="s">
        <v>2</v>
      </c>
      <c r="S6" s="119"/>
      <c r="T6" s="119"/>
      <c r="U6" s="19"/>
      <c r="V6" s="119"/>
      <c r="W6" s="119"/>
      <c r="X6" s="119"/>
      <c r="Y6" s="119"/>
      <c r="Z6" s="119"/>
      <c r="AA6" s="119"/>
      <c r="AB6" s="119"/>
      <c r="AC6" s="119"/>
    </row>
    <row r="7" spans="1:29" ht="16.5" thickBot="1" x14ac:dyDescent="0.3">
      <c r="A7" s="62" t="s">
        <v>3</v>
      </c>
      <c r="B7" s="62"/>
      <c r="C7" s="62"/>
      <c r="D7" s="62"/>
      <c r="E7" s="63"/>
      <c r="F7" s="63"/>
      <c r="G7" s="64" t="s">
        <v>4</v>
      </c>
      <c r="H7" s="64" t="s">
        <v>5</v>
      </c>
      <c r="I7" s="64" t="s">
        <v>6</v>
      </c>
      <c r="J7" s="63"/>
      <c r="K7" s="5" t="s">
        <v>5</v>
      </c>
      <c r="L7" s="5" t="s">
        <v>6</v>
      </c>
      <c r="M7" s="195"/>
      <c r="N7" s="119"/>
      <c r="O7" s="64" t="s">
        <v>4</v>
      </c>
      <c r="P7" s="64" t="s">
        <v>5</v>
      </c>
      <c r="Q7" s="64"/>
      <c r="R7" s="64" t="s">
        <v>6</v>
      </c>
      <c r="S7" s="210"/>
      <c r="T7" s="119"/>
      <c r="U7" s="19"/>
      <c r="V7" s="119"/>
      <c r="W7" s="119"/>
      <c r="X7" s="119"/>
      <c r="Y7" s="119"/>
      <c r="Z7" s="119"/>
      <c r="AA7" s="371"/>
      <c r="AB7" s="371"/>
      <c r="AC7" s="119"/>
    </row>
    <row r="8" spans="1:29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196"/>
      <c r="N8" s="34"/>
      <c r="O8" s="34"/>
      <c r="P8" s="34"/>
      <c r="Q8" s="34"/>
      <c r="R8" s="34"/>
      <c r="S8" s="48"/>
      <c r="T8" s="48"/>
      <c r="U8" s="19"/>
      <c r="V8" s="48"/>
      <c r="W8" s="48"/>
      <c r="X8" s="48"/>
      <c r="Y8" s="48"/>
      <c r="Z8" s="48"/>
      <c r="AA8" s="48"/>
      <c r="AB8" s="48"/>
      <c r="AC8" s="48"/>
    </row>
    <row r="9" spans="1:29" x14ac:dyDescent="0.25">
      <c r="A9" s="59" t="s">
        <v>16</v>
      </c>
      <c r="B9" s="59"/>
      <c r="C9" s="59"/>
      <c r="D9" s="59"/>
      <c r="E9" s="34"/>
      <c r="F9" s="34"/>
      <c r="G9" s="204" t="s">
        <v>101</v>
      </c>
      <c r="H9" s="203"/>
      <c r="I9" s="58"/>
      <c r="J9" s="58"/>
      <c r="K9" s="58"/>
      <c r="L9" s="58"/>
      <c r="M9" s="196"/>
      <c r="N9" s="58"/>
      <c r="O9" s="204" t="s">
        <v>101</v>
      </c>
      <c r="P9" s="203"/>
      <c r="Q9" s="203"/>
      <c r="R9" s="58"/>
      <c r="S9" s="48"/>
      <c r="T9" s="121"/>
      <c r="U9" s="19"/>
      <c r="V9" s="122"/>
      <c r="W9" s="48"/>
      <c r="X9" s="48"/>
      <c r="Y9" s="48"/>
      <c r="Z9" s="120"/>
      <c r="AA9" s="48"/>
      <c r="AB9" s="48"/>
      <c r="AC9" s="121"/>
    </row>
    <row r="10" spans="1:29" x14ac:dyDescent="0.25">
      <c r="A10" s="34"/>
      <c r="B10" s="34"/>
      <c r="C10" s="34"/>
      <c r="D10" s="34"/>
      <c r="E10" s="34"/>
      <c r="F10" s="34"/>
      <c r="G10" s="181" t="s">
        <v>16</v>
      </c>
      <c r="H10" s="182" t="s">
        <v>17</v>
      </c>
      <c r="I10" s="58"/>
      <c r="J10" s="58"/>
      <c r="K10" s="264" t="s">
        <v>17</v>
      </c>
      <c r="L10" s="58"/>
      <c r="M10" s="197"/>
      <c r="N10" s="58"/>
      <c r="O10" s="181" t="s">
        <v>16</v>
      </c>
      <c r="P10" s="182" t="s">
        <v>17</v>
      </c>
      <c r="Q10" s="263"/>
      <c r="R10" s="58"/>
      <c r="S10" s="48"/>
      <c r="T10" s="121"/>
      <c r="U10" s="19"/>
      <c r="V10" s="48"/>
      <c r="W10" s="48"/>
      <c r="X10" s="48"/>
      <c r="Y10" s="107"/>
      <c r="Z10" s="123"/>
      <c r="AA10" s="124"/>
      <c r="AB10" s="48"/>
      <c r="AC10" s="121"/>
    </row>
    <row r="11" spans="1:29" x14ac:dyDescent="0.25">
      <c r="A11" s="34"/>
      <c r="B11" s="34"/>
      <c r="C11" s="34"/>
      <c r="D11" s="34"/>
      <c r="E11" s="202"/>
      <c r="F11" s="67"/>
      <c r="G11" s="67"/>
      <c r="H11" s="205"/>
      <c r="I11" s="83"/>
      <c r="J11" s="83"/>
      <c r="K11" s="108"/>
      <c r="L11" s="83"/>
      <c r="M11" s="197"/>
      <c r="N11" s="83"/>
      <c r="O11" s="67"/>
      <c r="P11" s="205"/>
      <c r="Q11" s="205"/>
      <c r="R11" s="83"/>
      <c r="S11" s="48"/>
      <c r="T11" s="68"/>
      <c r="U11" s="19"/>
      <c r="V11" s="48"/>
      <c r="W11" s="48"/>
      <c r="X11" s="48"/>
      <c r="Y11" s="120"/>
      <c r="Z11" s="69"/>
      <c r="AA11" s="125"/>
      <c r="AB11" s="48"/>
      <c r="AC11" s="68"/>
    </row>
    <row r="12" spans="1:29" x14ac:dyDescent="0.25">
      <c r="A12" s="34"/>
      <c r="B12" s="34"/>
      <c r="C12" s="34"/>
      <c r="D12" s="34"/>
      <c r="E12" s="48"/>
      <c r="F12" s="120"/>
      <c r="G12" s="67"/>
      <c r="H12" s="108"/>
      <c r="I12" s="75"/>
      <c r="J12" s="68"/>
      <c r="K12" s="108"/>
      <c r="L12" s="68"/>
      <c r="M12" s="197"/>
      <c r="N12" s="68"/>
      <c r="O12" s="67"/>
      <c r="P12" s="108"/>
      <c r="Q12" s="108"/>
      <c r="R12" s="75"/>
      <c r="S12" s="48"/>
      <c r="T12" s="68"/>
      <c r="U12" s="19"/>
      <c r="V12" s="48"/>
      <c r="W12" s="48"/>
      <c r="X12" s="48"/>
      <c r="Y12" s="120"/>
      <c r="Z12" s="120"/>
      <c r="AA12" s="125"/>
      <c r="AB12" s="48"/>
      <c r="AC12" s="68"/>
    </row>
    <row r="13" spans="1:29" ht="16.5" thickBot="1" x14ac:dyDescent="0.3">
      <c r="A13" s="34"/>
      <c r="B13" s="34"/>
      <c r="C13" s="34"/>
      <c r="D13" s="34"/>
      <c r="E13" s="207" t="s">
        <v>84</v>
      </c>
      <c r="F13" s="208"/>
      <c r="G13" s="208"/>
      <c r="H13" s="208"/>
      <c r="I13" s="92">
        <f>I18</f>
        <v>1446963.9299999997</v>
      </c>
      <c r="J13" s="83"/>
      <c r="K13" s="108"/>
      <c r="L13" s="92">
        <f>I13</f>
        <v>1446963.9299999997</v>
      </c>
      <c r="M13" s="197"/>
      <c r="N13" s="83"/>
      <c r="O13" s="67"/>
      <c r="P13" s="108"/>
      <c r="Q13" s="108"/>
      <c r="R13" s="92">
        <f>L13</f>
        <v>1446963.9299999997</v>
      </c>
      <c r="S13" s="48"/>
      <c r="T13" s="68"/>
      <c r="U13" s="19"/>
      <c r="V13" s="48"/>
      <c r="W13" s="126"/>
      <c r="X13" s="48"/>
      <c r="Y13" s="127"/>
      <c r="Z13" s="120"/>
      <c r="AA13" s="88"/>
      <c r="AB13" s="48"/>
      <c r="AC13" s="68"/>
    </row>
    <row r="14" spans="1:29" ht="16.5" thickTop="1" x14ac:dyDescent="0.25">
      <c r="A14" s="34"/>
      <c r="B14" s="34"/>
      <c r="C14" s="34"/>
      <c r="D14" s="34"/>
      <c r="E14" s="70"/>
      <c r="F14" s="71"/>
      <c r="G14" s="67"/>
      <c r="H14" s="72"/>
      <c r="I14" s="68"/>
      <c r="J14" s="68"/>
      <c r="K14" s="72"/>
      <c r="L14" s="68"/>
      <c r="M14" s="197"/>
      <c r="N14" s="68"/>
      <c r="O14" s="67"/>
      <c r="P14" s="72"/>
      <c r="Q14" s="72"/>
      <c r="R14" s="68"/>
      <c r="S14" s="48"/>
      <c r="T14" s="68"/>
      <c r="U14" s="19"/>
      <c r="V14" s="48"/>
      <c r="W14" s="126"/>
      <c r="X14" s="48"/>
      <c r="Y14" s="127"/>
      <c r="Z14" s="120"/>
      <c r="AA14" s="88"/>
      <c r="AB14" s="48"/>
      <c r="AC14" s="68"/>
    </row>
    <row r="15" spans="1:29" x14ac:dyDescent="0.25">
      <c r="A15" s="34"/>
      <c r="B15" s="34"/>
      <c r="C15" s="34"/>
      <c r="D15" s="34"/>
      <c r="E15" s="34"/>
      <c r="F15" s="34"/>
      <c r="G15" s="65"/>
      <c r="H15" s="34"/>
      <c r="I15" s="66"/>
      <c r="J15" s="66"/>
      <c r="K15" s="66"/>
      <c r="L15" s="66"/>
      <c r="M15" s="197"/>
      <c r="N15" s="66"/>
      <c r="O15" s="65"/>
      <c r="P15" s="34"/>
      <c r="Q15" s="34"/>
      <c r="R15" s="66"/>
      <c r="S15" s="48"/>
      <c r="T15" s="68"/>
      <c r="U15" s="19"/>
      <c r="V15" s="48"/>
      <c r="W15" s="48"/>
      <c r="X15" s="48"/>
      <c r="Y15" s="48"/>
      <c r="Z15" s="120"/>
      <c r="AA15" s="48"/>
      <c r="AB15" s="48"/>
      <c r="AC15" s="68"/>
    </row>
    <row r="16" spans="1:29" ht="16.5" thickBot="1" x14ac:dyDescent="0.3">
      <c r="A16" s="1" t="s">
        <v>80</v>
      </c>
      <c r="B16" s="1"/>
      <c r="C16" s="1"/>
      <c r="D16" s="14">
        <f>'Billing Determ'!Q25</f>
        <v>8151324</v>
      </c>
      <c r="E16" s="34" t="s">
        <v>8</v>
      </c>
      <c r="F16" s="34"/>
      <c r="G16" s="34"/>
      <c r="H16" s="34"/>
      <c r="I16" s="92">
        <f>I25+I13</f>
        <v>1446963.9299999997</v>
      </c>
      <c r="J16" s="83"/>
      <c r="K16" s="83"/>
      <c r="L16" s="92">
        <f>L13</f>
        <v>1446963.9299999997</v>
      </c>
      <c r="M16" s="197"/>
      <c r="N16" s="83"/>
      <c r="O16" s="1" t="s">
        <v>80</v>
      </c>
      <c r="P16" s="34"/>
      <c r="Q16" s="34"/>
      <c r="R16" s="29">
        <f>R13</f>
        <v>1446963.9299999997</v>
      </c>
      <c r="S16" s="48"/>
      <c r="T16" s="83"/>
      <c r="U16" s="19"/>
      <c r="V16" s="122"/>
      <c r="W16" s="48"/>
      <c r="X16" s="48"/>
      <c r="Y16" s="48"/>
      <c r="Z16" s="48"/>
      <c r="AA16" s="48"/>
      <c r="AB16" s="48"/>
      <c r="AC16" s="83"/>
    </row>
    <row r="17" spans="1:29" ht="16.5" thickTop="1" x14ac:dyDescent="0.25">
      <c r="A17" s="59"/>
      <c r="B17" s="59"/>
      <c r="C17" s="59"/>
      <c r="D17" s="59"/>
      <c r="E17" s="34"/>
      <c r="F17" s="34"/>
      <c r="G17" s="34"/>
      <c r="H17" s="34"/>
      <c r="I17" s="68"/>
      <c r="J17" s="68"/>
      <c r="K17" s="68"/>
      <c r="L17" s="68"/>
      <c r="M17" s="197"/>
      <c r="N17" s="68"/>
      <c r="O17" s="1"/>
      <c r="P17" s="34"/>
      <c r="Q17" s="34"/>
      <c r="R17" s="18"/>
      <c r="S17" s="48"/>
      <c r="T17" s="68"/>
      <c r="U17" s="19"/>
      <c r="V17" s="122"/>
      <c r="W17" s="48"/>
      <c r="X17" s="48"/>
      <c r="Y17" s="48"/>
      <c r="Z17" s="48"/>
      <c r="AA17" s="48"/>
      <c r="AB17" s="48"/>
      <c r="AC17" s="68"/>
    </row>
    <row r="18" spans="1:29" x14ac:dyDescent="0.25">
      <c r="A18" s="44" t="s">
        <v>19</v>
      </c>
      <c r="B18" s="44"/>
      <c r="C18" s="44"/>
      <c r="D18" s="44"/>
      <c r="E18" s="34"/>
      <c r="F18" s="34"/>
      <c r="G18" s="69"/>
      <c r="H18" s="34"/>
      <c r="I18" s="66">
        <f>'Billing Determ'!Q37</f>
        <v>1446963.9299999997</v>
      </c>
      <c r="J18" s="66"/>
      <c r="K18" s="66"/>
      <c r="L18" s="66"/>
      <c r="M18" s="197"/>
      <c r="N18" s="66"/>
      <c r="O18" s="122" t="s">
        <v>108</v>
      </c>
      <c r="P18" s="34"/>
      <c r="Q18" s="34"/>
      <c r="R18" s="37">
        <f>R16-L16</f>
        <v>0</v>
      </c>
      <c r="S18" s="48"/>
      <c r="T18" s="76"/>
      <c r="U18" s="19"/>
      <c r="V18" s="44"/>
      <c r="W18" s="48"/>
      <c r="X18" s="48"/>
      <c r="Y18" s="48"/>
      <c r="Z18" s="76"/>
      <c r="AA18" s="48"/>
      <c r="AB18" s="48"/>
      <c r="AC18" s="76"/>
    </row>
    <row r="19" spans="1:29" x14ac:dyDescent="0.25">
      <c r="A19" s="10"/>
      <c r="B19" s="10"/>
      <c r="C19" s="10"/>
      <c r="D19" s="10"/>
      <c r="E19" s="34"/>
      <c r="F19" s="34"/>
      <c r="G19" s="48"/>
      <c r="H19" s="34"/>
      <c r="I19" s="58"/>
      <c r="J19" s="58"/>
      <c r="K19" s="58"/>
      <c r="L19" s="58"/>
      <c r="M19" s="197"/>
      <c r="N19" s="58"/>
      <c r="O19" s="48"/>
      <c r="P19" s="34"/>
      <c r="Q19" s="34"/>
      <c r="R19" s="10"/>
      <c r="S19" s="48"/>
      <c r="T19" s="68"/>
      <c r="U19" s="19"/>
      <c r="V19" s="17"/>
      <c r="W19" s="48"/>
      <c r="X19" s="48"/>
      <c r="Y19" s="48"/>
      <c r="Z19" s="68"/>
      <c r="AA19" s="48"/>
      <c r="AB19" s="48"/>
      <c r="AC19" s="68"/>
    </row>
    <row r="20" spans="1:29" x14ac:dyDescent="0.25">
      <c r="A20" s="44" t="s">
        <v>13</v>
      </c>
      <c r="B20" s="44"/>
      <c r="C20" s="44"/>
      <c r="D20" s="44"/>
      <c r="E20" s="34"/>
      <c r="F20" s="34"/>
      <c r="G20" s="76"/>
      <c r="H20" s="34"/>
      <c r="I20" s="73">
        <f>I16-I18</f>
        <v>0</v>
      </c>
      <c r="J20" s="73"/>
      <c r="K20" s="73"/>
      <c r="L20" s="73">
        <f>L16-I16</f>
        <v>0</v>
      </c>
      <c r="M20" s="197"/>
      <c r="N20" s="73"/>
      <c r="O20" s="122" t="s">
        <v>109</v>
      </c>
      <c r="P20" s="34"/>
      <c r="Q20" s="34"/>
      <c r="R20" s="153">
        <f>IF(L16=0,0,R18/L16)</f>
        <v>0</v>
      </c>
      <c r="S20" s="48"/>
      <c r="T20" s="77"/>
      <c r="U20" s="19"/>
      <c r="V20" s="44"/>
      <c r="W20" s="48"/>
      <c r="X20" s="48"/>
      <c r="Y20" s="48"/>
      <c r="Z20" s="77"/>
      <c r="AA20" s="48"/>
      <c r="AB20" s="48"/>
      <c r="AC20" s="77"/>
    </row>
    <row r="21" spans="1:29" x14ac:dyDescent="0.25">
      <c r="A21" s="10"/>
      <c r="B21" s="10"/>
      <c r="C21" s="10"/>
      <c r="D21" s="10"/>
      <c r="E21" s="34"/>
      <c r="F21" s="34"/>
      <c r="G21" s="68"/>
      <c r="H21" s="34"/>
      <c r="I21" s="66"/>
      <c r="J21" s="66"/>
      <c r="K21" s="66"/>
      <c r="L21" s="66"/>
      <c r="M21" s="197"/>
      <c r="N21" s="66"/>
      <c r="O21" s="34"/>
      <c r="P21" s="34"/>
      <c r="Q21" s="34"/>
      <c r="R21" s="11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x14ac:dyDescent="0.25">
      <c r="A22" s="44" t="s">
        <v>26</v>
      </c>
      <c r="B22" s="44"/>
      <c r="C22" s="44"/>
      <c r="D22" s="44"/>
      <c r="E22" s="34"/>
      <c r="F22" s="34"/>
      <c r="G22" s="77"/>
      <c r="H22" s="34"/>
      <c r="I22" s="77">
        <f>(I16-I18)/I18</f>
        <v>0</v>
      </c>
      <c r="J22" s="77"/>
      <c r="K22" s="77"/>
      <c r="L22" s="28">
        <f>L20/I18</f>
        <v>0</v>
      </c>
      <c r="M22" s="197"/>
      <c r="N22" s="77"/>
      <c r="O22" s="59" t="s">
        <v>91</v>
      </c>
      <c r="P22" s="34"/>
      <c r="Q22" s="34"/>
      <c r="R22" s="45">
        <f>IF(O13=0,0,R18/O13)</f>
        <v>0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x14ac:dyDescent="0.25">
      <c r="A23" s="11"/>
      <c r="B23" s="11"/>
      <c r="C23" s="11"/>
      <c r="D23" s="11"/>
      <c r="E23" s="34"/>
      <c r="F23" s="34"/>
      <c r="G23" s="34"/>
      <c r="H23" s="34"/>
      <c r="I23" s="68"/>
      <c r="J23" s="68"/>
      <c r="K23" s="68"/>
      <c r="L23" s="68"/>
      <c r="N23" s="68"/>
      <c r="O23" s="34"/>
      <c r="P23" s="34"/>
      <c r="Q23" s="34"/>
      <c r="R23" s="68"/>
      <c r="S23" s="48"/>
      <c r="T23" s="42"/>
      <c r="U23" s="19"/>
      <c r="V23" s="68"/>
      <c r="W23" s="68"/>
      <c r="X23" s="68"/>
      <c r="Y23" s="48"/>
      <c r="Z23" s="48"/>
      <c r="AA23" s="48"/>
      <c r="AB23" s="48"/>
      <c r="AC23" s="42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68"/>
      <c r="J24" s="68"/>
      <c r="K24" s="68"/>
      <c r="L24" s="68"/>
      <c r="M24" s="201"/>
      <c r="N24" s="68"/>
      <c r="O24" s="67"/>
      <c r="P24" s="72"/>
      <c r="Q24" s="72"/>
      <c r="R24" s="68"/>
      <c r="S24" s="48"/>
      <c r="T24" s="68"/>
      <c r="U24" s="19"/>
      <c r="V24" s="48"/>
      <c r="W24" s="126"/>
      <c r="X24" s="48"/>
      <c r="Y24" s="127"/>
      <c r="Z24" s="120"/>
      <c r="AA24" s="88"/>
      <c r="AB24" s="48"/>
      <c r="AC24" s="68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68"/>
      <c r="J25" s="68"/>
      <c r="K25" s="68"/>
      <c r="L25" s="68"/>
      <c r="M25" s="201"/>
      <c r="N25" s="68"/>
      <c r="O25" s="67"/>
      <c r="P25" s="72"/>
      <c r="Q25" s="72"/>
      <c r="R25" s="68"/>
      <c r="S25" s="48"/>
      <c r="T25" s="68"/>
      <c r="U25" s="19"/>
      <c r="V25" s="48"/>
      <c r="W25" s="126"/>
      <c r="X25" s="48"/>
      <c r="Y25" s="127"/>
      <c r="Z25" s="120"/>
      <c r="AA25" s="88"/>
      <c r="AB25" s="48"/>
      <c r="AC25" s="68"/>
    </row>
    <row r="26" spans="1:29" ht="15" customHeight="1" x14ac:dyDescent="0.25">
      <c r="E26" s="34"/>
      <c r="F26" s="34"/>
      <c r="G26" s="34"/>
      <c r="H26" s="34"/>
      <c r="I26" s="10"/>
      <c r="J26" s="10"/>
      <c r="K26" s="10"/>
      <c r="L26" s="10"/>
      <c r="N26" s="10"/>
      <c r="R26" s="10"/>
      <c r="V26" s="10"/>
      <c r="W26" s="10"/>
      <c r="X26" s="10"/>
    </row>
    <row r="27" spans="1:29" x14ac:dyDescent="0.25">
      <c r="E27" s="34"/>
      <c r="F27" s="34"/>
      <c r="G27" s="34"/>
      <c r="H27" s="34"/>
      <c r="I27" s="10"/>
      <c r="J27" s="10"/>
      <c r="K27" s="10"/>
      <c r="L27" s="10"/>
      <c r="N27" s="10"/>
      <c r="R27" s="10"/>
      <c r="T27" s="26"/>
      <c r="V27" s="11"/>
      <c r="W27" s="11"/>
      <c r="X27" s="19"/>
      <c r="Y27" s="19"/>
      <c r="Z27" s="53"/>
      <c r="AC27" s="26"/>
    </row>
    <row r="28" spans="1:29" x14ac:dyDescent="0.25">
      <c r="E28" s="34"/>
      <c r="F28" s="34"/>
      <c r="G28" s="34"/>
      <c r="H28" s="34"/>
      <c r="I28" s="10"/>
      <c r="J28" s="10"/>
      <c r="K28" s="10"/>
      <c r="L28" s="10"/>
      <c r="N28" s="10"/>
      <c r="R28" s="10"/>
      <c r="V28" s="10"/>
      <c r="W28" s="10"/>
      <c r="X28" s="53"/>
      <c r="Y28" s="53"/>
      <c r="Z28" s="53"/>
    </row>
    <row r="29" spans="1:29" x14ac:dyDescent="0.25">
      <c r="E29" s="34"/>
      <c r="F29" s="34"/>
      <c r="G29" s="34"/>
      <c r="H29" s="34"/>
      <c r="I29" s="10"/>
      <c r="J29" s="10"/>
      <c r="K29" s="10"/>
      <c r="L29" s="10"/>
      <c r="N29" s="10"/>
      <c r="R29" s="10"/>
      <c r="V29" s="27"/>
      <c r="W29" s="27"/>
      <c r="X29" s="55"/>
      <c r="Y29" s="81"/>
      <c r="Z29" s="46"/>
    </row>
    <row r="30" spans="1:29" x14ac:dyDescent="0.25">
      <c r="E30" s="34"/>
      <c r="F30" s="34"/>
      <c r="G30" s="34"/>
      <c r="H30" s="34"/>
      <c r="I30" s="10"/>
      <c r="J30" s="10"/>
      <c r="K30" s="10"/>
      <c r="L30" s="10"/>
      <c r="N30" s="10"/>
      <c r="R30" s="10"/>
      <c r="V30" s="11"/>
      <c r="W30" s="11"/>
      <c r="X30" s="55"/>
      <c r="Y30" s="81"/>
      <c r="Z30" s="46"/>
    </row>
    <row r="31" spans="1:29" x14ac:dyDescent="0.25">
      <c r="E31" s="34"/>
      <c r="F31" s="34"/>
      <c r="G31" s="34"/>
      <c r="H31" s="34"/>
      <c r="I31" s="10"/>
      <c r="J31" s="10"/>
      <c r="K31" s="10"/>
      <c r="L31" s="10"/>
      <c r="N31" s="10"/>
      <c r="R31" s="10"/>
      <c r="V31" s="28"/>
      <c r="W31" s="28"/>
      <c r="X31" s="55"/>
      <c r="Y31" s="81"/>
      <c r="Z31" s="46"/>
    </row>
    <row r="32" spans="1:29" x14ac:dyDescent="0.25">
      <c r="I32" s="10"/>
      <c r="J32" s="10"/>
      <c r="K32" s="10"/>
      <c r="L32" s="10"/>
      <c r="N32" s="10"/>
      <c r="R32" s="10"/>
      <c r="X32" s="55"/>
      <c r="Y32" s="81"/>
      <c r="Z32" s="46"/>
    </row>
    <row r="33" spans="5:26" x14ac:dyDescent="0.25">
      <c r="I33" s="10"/>
      <c r="J33" s="10"/>
      <c r="K33" s="10"/>
      <c r="L33" s="10"/>
      <c r="N33" s="10"/>
      <c r="R33" s="10"/>
      <c r="X33" s="55"/>
      <c r="Y33" s="81"/>
      <c r="Z33" s="46"/>
    </row>
    <row r="34" spans="5:26" x14ac:dyDescent="0.25">
      <c r="I34" s="10"/>
      <c r="J34" s="10"/>
      <c r="K34" s="10"/>
      <c r="L34" s="10"/>
      <c r="N34" s="10"/>
      <c r="R34" s="10"/>
      <c r="X34" s="55"/>
      <c r="Y34" s="81"/>
      <c r="Z34" s="46"/>
    </row>
    <row r="35" spans="5:26" x14ac:dyDescent="0.25">
      <c r="I35" s="10"/>
      <c r="J35" s="10"/>
      <c r="K35" s="10"/>
      <c r="L35" s="10"/>
      <c r="N35" s="10"/>
      <c r="R35" s="10"/>
      <c r="X35" s="55"/>
      <c r="Y35" s="81"/>
      <c r="Z35" s="46"/>
    </row>
    <row r="36" spans="5:26" x14ac:dyDescent="0.25">
      <c r="I36" s="10"/>
      <c r="J36" s="10"/>
      <c r="K36" s="10"/>
      <c r="L36" s="10"/>
      <c r="N36" s="10"/>
      <c r="R36" s="10"/>
      <c r="X36" s="55"/>
      <c r="Y36" s="81"/>
      <c r="Z36" s="46"/>
    </row>
    <row r="37" spans="5:26" x14ac:dyDescent="0.25">
      <c r="I37" s="10"/>
      <c r="J37" s="10"/>
      <c r="K37" s="10"/>
      <c r="L37" s="10"/>
      <c r="N37" s="10"/>
      <c r="R37" s="10"/>
      <c r="X37" s="55"/>
      <c r="Y37" s="81"/>
      <c r="Z37" s="46"/>
    </row>
    <row r="38" spans="5:26" x14ac:dyDescent="0.25">
      <c r="I38" s="10"/>
      <c r="J38" s="10"/>
      <c r="K38" s="10"/>
      <c r="L38" s="10"/>
      <c r="N38" s="10"/>
      <c r="R38" s="10"/>
      <c r="X38" s="55"/>
      <c r="Y38" s="81"/>
      <c r="Z38" s="46"/>
    </row>
    <row r="39" spans="5:26" x14ac:dyDescent="0.25">
      <c r="I39" s="10"/>
      <c r="J39" s="10"/>
      <c r="K39" s="10"/>
      <c r="L39" s="10"/>
      <c r="N39" s="10"/>
      <c r="R39" s="10"/>
      <c r="X39" s="55"/>
      <c r="Y39" s="81"/>
      <c r="Z39" s="46"/>
    </row>
    <row r="40" spans="5:26" x14ac:dyDescent="0.25">
      <c r="I40" s="10"/>
      <c r="J40" s="10"/>
      <c r="K40" s="10"/>
      <c r="L40" s="10"/>
      <c r="N40" s="10"/>
      <c r="R40" s="10"/>
      <c r="X40" s="55"/>
      <c r="Y40" s="81"/>
      <c r="Z40" s="46"/>
    </row>
    <row r="41" spans="5:26" x14ac:dyDescent="0.25">
      <c r="F41" s="152"/>
      <c r="G41" s="96"/>
      <c r="H41" s="46"/>
      <c r="I41" s="10"/>
      <c r="J41" s="10"/>
      <c r="K41" s="10"/>
      <c r="L41" s="10"/>
      <c r="N41" s="10"/>
      <c r="O41" s="96"/>
      <c r="P41" s="46"/>
      <c r="Q41" s="46"/>
      <c r="R41" s="10"/>
      <c r="X41" s="19"/>
      <c r="Y41" s="19"/>
      <c r="Z41" s="46"/>
    </row>
    <row r="42" spans="5:26" x14ac:dyDescent="0.25">
      <c r="I42" s="10"/>
      <c r="J42" s="10"/>
      <c r="K42" s="10"/>
      <c r="L42" s="10"/>
      <c r="N42" s="10"/>
      <c r="R42" s="10"/>
      <c r="X42" s="19"/>
      <c r="Y42" s="19"/>
      <c r="Z42" s="19"/>
    </row>
    <row r="43" spans="5:26" x14ac:dyDescent="0.25">
      <c r="E43" s="19"/>
      <c r="F43" s="85"/>
      <c r="G43" s="19"/>
      <c r="H43" s="53"/>
      <c r="I43" s="10"/>
      <c r="J43" s="10"/>
      <c r="K43" s="10"/>
      <c r="L43" s="10"/>
      <c r="N43" s="10"/>
      <c r="O43" s="19"/>
      <c r="P43" s="53"/>
      <c r="Q43" s="53"/>
      <c r="R43" s="10"/>
      <c r="X43" s="19"/>
      <c r="Y43" s="19"/>
      <c r="Z43" s="56"/>
    </row>
    <row r="44" spans="5:26" x14ac:dyDescent="0.25">
      <c r="E44" s="53"/>
      <c r="F44" s="85"/>
      <c r="G44" s="85"/>
      <c r="H44" s="53"/>
      <c r="I44" s="10"/>
      <c r="J44" s="10"/>
      <c r="K44" s="10"/>
      <c r="L44" s="10"/>
      <c r="N44" s="10"/>
      <c r="O44" s="85"/>
      <c r="P44" s="53"/>
      <c r="Q44" s="53"/>
      <c r="R44" s="10"/>
    </row>
    <row r="45" spans="5:26" x14ac:dyDescent="0.25">
      <c r="E45" s="53"/>
      <c r="F45" s="85"/>
      <c r="G45" s="85"/>
      <c r="H45" s="53"/>
      <c r="I45" s="10"/>
      <c r="J45" s="10"/>
      <c r="K45" s="10"/>
      <c r="L45" s="10"/>
      <c r="N45" s="10"/>
      <c r="O45" s="85"/>
      <c r="P45" s="53"/>
      <c r="Q45" s="53"/>
      <c r="R45" s="10"/>
    </row>
    <row r="46" spans="5:26" x14ac:dyDescent="0.25">
      <c r="E46" s="53"/>
      <c r="F46" s="85"/>
      <c r="G46" s="85"/>
      <c r="H46" s="53"/>
      <c r="I46" s="10"/>
      <c r="J46" s="10"/>
      <c r="K46" s="10"/>
      <c r="L46" s="10"/>
      <c r="N46" s="10"/>
      <c r="O46" s="85"/>
      <c r="P46" s="53"/>
      <c r="Q46" s="53"/>
      <c r="R46" s="10"/>
    </row>
    <row r="47" spans="5:26" x14ac:dyDescent="0.25">
      <c r="E47" s="53"/>
      <c r="F47" s="85"/>
      <c r="G47" s="85"/>
      <c r="H47" s="53"/>
      <c r="I47" s="10"/>
      <c r="J47" s="10"/>
      <c r="K47" s="10"/>
      <c r="L47" s="10"/>
      <c r="N47" s="10"/>
      <c r="O47" s="85"/>
      <c r="P47" s="53"/>
      <c r="Q47" s="53"/>
      <c r="R47" s="10"/>
    </row>
    <row r="48" spans="5:26" x14ac:dyDescent="0.25">
      <c r="E48" s="53"/>
      <c r="F48" s="85"/>
      <c r="G48" s="85"/>
      <c r="H48" s="53"/>
      <c r="I48" s="10"/>
      <c r="J48" s="10"/>
      <c r="K48" s="10"/>
      <c r="L48" s="10"/>
      <c r="N48" s="10"/>
      <c r="O48" s="85"/>
      <c r="P48" s="53"/>
      <c r="Q48" s="53"/>
      <c r="R48" s="10"/>
    </row>
    <row r="49" spans="1:18" x14ac:dyDescent="0.25">
      <c r="E49" s="53"/>
      <c r="F49" s="85"/>
      <c r="G49" s="85"/>
      <c r="H49" s="53"/>
      <c r="I49" s="10"/>
      <c r="J49" s="10"/>
      <c r="K49" s="10"/>
      <c r="L49" s="10"/>
      <c r="N49" s="10"/>
      <c r="O49" s="85"/>
      <c r="P49" s="53"/>
      <c r="Q49" s="53"/>
      <c r="R49" s="10"/>
    </row>
    <row r="50" spans="1:18" x14ac:dyDescent="0.25">
      <c r="E50" s="53"/>
      <c r="F50" s="85"/>
      <c r="G50" s="85"/>
      <c r="H50" s="53"/>
      <c r="I50" s="10"/>
      <c r="J50" s="10"/>
      <c r="K50" s="10"/>
      <c r="L50" s="10"/>
      <c r="N50" s="10"/>
      <c r="O50" s="85"/>
      <c r="P50" s="53"/>
      <c r="Q50" s="53"/>
      <c r="R50" s="10"/>
    </row>
    <row r="51" spans="1:18" x14ac:dyDescent="0.25">
      <c r="E51" s="53"/>
      <c r="F51" s="85"/>
      <c r="G51" s="85"/>
      <c r="H51" s="53"/>
      <c r="I51" s="10"/>
      <c r="J51" s="10"/>
      <c r="K51" s="10"/>
      <c r="L51" s="10"/>
      <c r="N51" s="10"/>
      <c r="O51" s="85"/>
      <c r="P51" s="53"/>
      <c r="Q51" s="53"/>
      <c r="R51" s="10"/>
    </row>
    <row r="52" spans="1:18" x14ac:dyDescent="0.25">
      <c r="E52" s="53"/>
      <c r="F52" s="85"/>
      <c r="G52" s="85"/>
      <c r="H52" s="53"/>
      <c r="I52" s="10"/>
      <c r="J52" s="10"/>
      <c r="K52" s="10"/>
      <c r="L52" s="10"/>
      <c r="N52" s="10"/>
      <c r="O52" s="85"/>
      <c r="P52" s="53"/>
      <c r="Q52" s="53"/>
      <c r="R52" s="10"/>
    </row>
    <row r="53" spans="1:18" x14ac:dyDescent="0.25">
      <c r="E53" s="53"/>
      <c r="F53" s="85"/>
      <c r="G53" s="85"/>
      <c r="H53" s="53"/>
      <c r="I53" s="10"/>
      <c r="J53" s="10"/>
      <c r="K53" s="10"/>
      <c r="L53" s="10"/>
      <c r="N53" s="10"/>
      <c r="O53" s="85"/>
      <c r="P53" s="53"/>
      <c r="Q53" s="53"/>
      <c r="R53" s="10"/>
    </row>
    <row r="54" spans="1:18" x14ac:dyDescent="0.25">
      <c r="E54" s="53"/>
      <c r="F54" s="85"/>
      <c r="G54" s="85"/>
      <c r="H54" s="53"/>
      <c r="I54" s="10"/>
      <c r="J54" s="10"/>
      <c r="K54" s="10"/>
      <c r="L54" s="10"/>
      <c r="N54" s="10"/>
      <c r="O54" s="85"/>
      <c r="P54" s="53"/>
      <c r="Q54" s="53"/>
      <c r="R54" s="10"/>
    </row>
    <row r="55" spans="1:18" x14ac:dyDescent="0.25">
      <c r="E55" s="53"/>
      <c r="F55" s="85"/>
      <c r="G55" s="85"/>
      <c r="H55" s="53"/>
      <c r="I55" s="10"/>
      <c r="J55" s="10"/>
      <c r="K55" s="10"/>
      <c r="L55" s="10"/>
      <c r="N55" s="10"/>
      <c r="O55" s="85"/>
      <c r="P55" s="53"/>
      <c r="Q55" s="53"/>
      <c r="R55" s="10"/>
    </row>
    <row r="56" spans="1:18" x14ac:dyDescent="0.25">
      <c r="E56" s="53"/>
      <c r="F56" s="85"/>
      <c r="G56" s="85"/>
      <c r="H56" s="53"/>
      <c r="I56" s="10"/>
      <c r="J56" s="10"/>
      <c r="K56" s="10"/>
      <c r="L56" s="10"/>
      <c r="N56" s="10"/>
      <c r="O56" s="85"/>
      <c r="P56" s="53"/>
      <c r="Q56" s="53"/>
      <c r="R56" s="10"/>
    </row>
    <row r="57" spans="1:18" x14ac:dyDescent="0.25">
      <c r="E57" s="53"/>
      <c r="F57" s="85"/>
      <c r="G57" s="85"/>
      <c r="H57" s="53"/>
      <c r="I57" s="10"/>
      <c r="J57" s="10"/>
      <c r="K57" s="10"/>
      <c r="L57" s="10"/>
      <c r="N57" s="10"/>
      <c r="O57" s="85"/>
      <c r="P57" s="53"/>
      <c r="Q57" s="53"/>
      <c r="R57" s="10"/>
    </row>
    <row r="58" spans="1:18" x14ac:dyDescent="0.25">
      <c r="E58" s="53"/>
      <c r="F58" s="85"/>
      <c r="G58" s="85"/>
      <c r="H58" s="53"/>
      <c r="I58" s="10"/>
      <c r="J58" s="10"/>
      <c r="K58" s="10"/>
      <c r="L58" s="10"/>
      <c r="N58" s="10"/>
      <c r="O58" s="85"/>
      <c r="P58" s="53"/>
      <c r="Q58" s="53"/>
      <c r="R58" s="10"/>
    </row>
    <row r="59" spans="1:18" x14ac:dyDescent="0.25">
      <c r="E59" s="53"/>
      <c r="F59" s="85"/>
      <c r="G59" s="85"/>
      <c r="H59" s="53"/>
      <c r="I59" s="10"/>
      <c r="J59" s="10"/>
      <c r="K59" s="10"/>
      <c r="L59" s="10"/>
      <c r="N59" s="10"/>
      <c r="O59" s="85"/>
      <c r="P59" s="53"/>
      <c r="Q59" s="53"/>
      <c r="R59" s="10"/>
    </row>
    <row r="60" spans="1:18" x14ac:dyDescent="0.25">
      <c r="A60" s="19"/>
      <c r="B60" s="19"/>
      <c r="C60" s="19"/>
      <c r="D60" s="19"/>
      <c r="E60" s="53"/>
      <c r="F60" s="85"/>
      <c r="G60" s="85"/>
      <c r="H60" s="53"/>
      <c r="I60" s="10"/>
      <c r="J60" s="10"/>
      <c r="K60" s="10"/>
      <c r="L60" s="10"/>
      <c r="N60" s="10"/>
      <c r="O60" s="85"/>
      <c r="P60" s="53"/>
      <c r="Q60" s="53"/>
      <c r="R60" s="10"/>
    </row>
    <row r="61" spans="1:18" x14ac:dyDescent="0.25">
      <c r="A61" s="19"/>
      <c r="B61" s="19"/>
      <c r="C61" s="19"/>
      <c r="D61" s="19"/>
      <c r="E61" s="53"/>
      <c r="F61" s="85"/>
      <c r="G61" s="85"/>
      <c r="H61" s="53"/>
      <c r="I61" s="10"/>
      <c r="J61" s="10"/>
      <c r="K61" s="10"/>
      <c r="L61" s="10"/>
      <c r="N61" s="10"/>
      <c r="O61" s="85"/>
      <c r="P61" s="53"/>
      <c r="Q61" s="53"/>
      <c r="R61" s="10"/>
    </row>
    <row r="62" spans="1:18" x14ac:dyDescent="0.25">
      <c r="A62" s="19"/>
      <c r="B62" s="19"/>
      <c r="C62" s="19"/>
      <c r="D62" s="19"/>
      <c r="E62" s="53"/>
      <c r="F62" s="85"/>
      <c r="G62" s="85"/>
      <c r="H62" s="53"/>
      <c r="I62" s="10"/>
      <c r="J62" s="10"/>
      <c r="K62" s="10"/>
      <c r="L62" s="10"/>
      <c r="N62" s="10"/>
      <c r="O62" s="85"/>
      <c r="P62" s="53"/>
      <c r="Q62" s="53"/>
      <c r="R62" s="10"/>
    </row>
    <row r="63" spans="1:18" x14ac:dyDescent="0.25">
      <c r="A63" s="19"/>
      <c r="B63" s="19"/>
      <c r="C63" s="19"/>
      <c r="D63" s="19"/>
      <c r="E63" s="53"/>
      <c r="F63" s="85"/>
      <c r="G63" s="85"/>
      <c r="H63" s="53"/>
      <c r="I63" s="10"/>
      <c r="J63" s="10"/>
      <c r="K63" s="10"/>
      <c r="L63" s="10"/>
      <c r="N63" s="10"/>
      <c r="O63" s="85"/>
      <c r="P63" s="53"/>
      <c r="Q63" s="53"/>
      <c r="R63" s="10"/>
    </row>
    <row r="64" spans="1:18" x14ac:dyDescent="0.25">
      <c r="A64" s="19"/>
      <c r="B64" s="19"/>
      <c r="C64" s="19"/>
      <c r="D64" s="19"/>
      <c r="E64" s="53"/>
      <c r="F64" s="85"/>
      <c r="G64" s="85"/>
      <c r="H64" s="53"/>
      <c r="I64" s="55"/>
      <c r="J64" s="55"/>
      <c r="K64" s="55"/>
      <c r="L64" s="55"/>
      <c r="N64" s="55"/>
      <c r="O64" s="85"/>
      <c r="P64" s="53"/>
      <c r="Q64" s="53"/>
      <c r="R64" s="55"/>
    </row>
    <row r="65" spans="1:18" x14ac:dyDescent="0.25">
      <c r="A65" s="19"/>
      <c r="B65" s="19"/>
      <c r="C65" s="19"/>
      <c r="D65" s="19"/>
      <c r="E65" s="53"/>
      <c r="F65" s="85"/>
      <c r="G65" s="85"/>
      <c r="H65" s="53"/>
      <c r="I65" s="55"/>
      <c r="J65" s="55"/>
      <c r="K65" s="55"/>
      <c r="L65" s="55"/>
      <c r="N65" s="55"/>
      <c r="O65" s="85"/>
      <c r="P65" s="53"/>
      <c r="Q65" s="53"/>
      <c r="R65" s="55"/>
    </row>
    <row r="66" spans="1:18" x14ac:dyDescent="0.25">
      <c r="A66" s="19"/>
      <c r="B66" s="19"/>
      <c r="C66" s="19"/>
      <c r="D66" s="19"/>
      <c r="E66" s="53"/>
      <c r="F66" s="85"/>
      <c r="G66" s="85"/>
      <c r="H66" s="53"/>
      <c r="I66" s="55"/>
      <c r="J66" s="55"/>
      <c r="K66" s="55"/>
      <c r="L66" s="55"/>
      <c r="N66" s="55"/>
      <c r="O66" s="85"/>
      <c r="P66" s="53"/>
      <c r="Q66" s="53"/>
      <c r="R66" s="55"/>
    </row>
    <row r="67" spans="1:18" x14ac:dyDescent="0.25">
      <c r="A67" s="19"/>
      <c r="B67" s="19"/>
      <c r="C67" s="19"/>
      <c r="D67" s="19"/>
      <c r="E67" s="53"/>
      <c r="F67" s="85"/>
      <c r="G67" s="85"/>
      <c r="H67" s="53"/>
      <c r="I67" s="55"/>
      <c r="J67" s="55"/>
      <c r="K67" s="55"/>
      <c r="L67" s="55"/>
      <c r="N67" s="55"/>
      <c r="O67" s="85"/>
      <c r="P67" s="53"/>
      <c r="Q67" s="53"/>
      <c r="R67" s="55"/>
    </row>
    <row r="68" spans="1:18" x14ac:dyDescent="0.25">
      <c r="A68" s="19"/>
      <c r="B68" s="19"/>
      <c r="C68" s="19"/>
      <c r="D68" s="19"/>
      <c r="E68" s="53"/>
      <c r="F68" s="85"/>
      <c r="G68" s="85"/>
      <c r="H68" s="53"/>
      <c r="I68" s="55"/>
      <c r="J68" s="55"/>
      <c r="K68" s="55"/>
      <c r="L68" s="55"/>
      <c r="N68" s="55"/>
      <c r="O68" s="85"/>
      <c r="P68" s="53"/>
      <c r="Q68" s="53"/>
      <c r="R68" s="55"/>
    </row>
    <row r="69" spans="1:18" x14ac:dyDescent="0.25">
      <c r="A69" s="19"/>
      <c r="B69" s="19"/>
      <c r="C69" s="19"/>
      <c r="D69" s="19"/>
      <c r="E69" s="53"/>
      <c r="F69" s="85"/>
      <c r="G69" s="85"/>
      <c r="H69" s="53"/>
      <c r="I69" s="55"/>
      <c r="J69" s="55"/>
      <c r="K69" s="55"/>
      <c r="L69" s="55"/>
      <c r="N69" s="55"/>
      <c r="O69" s="85"/>
      <c r="P69" s="53"/>
      <c r="Q69" s="53"/>
      <c r="R69" s="55"/>
    </row>
    <row r="70" spans="1:18" x14ac:dyDescent="0.25">
      <c r="A70" s="19"/>
      <c r="B70" s="19"/>
      <c r="C70" s="19"/>
      <c r="D70" s="19"/>
      <c r="E70" s="53"/>
      <c r="F70" s="85"/>
      <c r="G70" s="85"/>
      <c r="H70" s="53"/>
      <c r="I70" s="55"/>
      <c r="J70" s="55"/>
      <c r="K70" s="55"/>
      <c r="L70" s="55"/>
      <c r="N70" s="55"/>
      <c r="O70" s="85"/>
      <c r="P70" s="53"/>
      <c r="Q70" s="53"/>
      <c r="R70" s="55"/>
    </row>
    <row r="71" spans="1:18" x14ac:dyDescent="0.25">
      <c r="A71" s="19"/>
      <c r="B71" s="19"/>
      <c r="C71" s="19"/>
      <c r="D71" s="19"/>
      <c r="E71" s="53"/>
      <c r="F71" s="85"/>
      <c r="G71" s="85"/>
      <c r="H71" s="53"/>
      <c r="I71" s="55"/>
      <c r="J71" s="55"/>
      <c r="K71" s="55"/>
      <c r="L71" s="55"/>
      <c r="N71" s="55"/>
      <c r="O71" s="85"/>
      <c r="P71" s="53"/>
      <c r="Q71" s="53"/>
      <c r="R71" s="55"/>
    </row>
    <row r="72" spans="1:18" x14ac:dyDescent="0.25">
      <c r="A72" s="19"/>
      <c r="B72" s="19"/>
      <c r="C72" s="19"/>
      <c r="D72" s="19"/>
      <c r="E72" s="53"/>
      <c r="F72" s="85"/>
      <c r="G72" s="85"/>
      <c r="H72" s="53"/>
      <c r="I72" s="55"/>
      <c r="J72" s="55"/>
      <c r="K72" s="55"/>
      <c r="L72" s="55"/>
      <c r="N72" s="55"/>
      <c r="O72" s="85"/>
      <c r="P72" s="53"/>
      <c r="Q72" s="53"/>
      <c r="R72" s="55"/>
    </row>
    <row r="73" spans="1:18" x14ac:dyDescent="0.25">
      <c r="A73" s="19"/>
      <c r="B73" s="19"/>
      <c r="C73" s="19"/>
      <c r="D73" s="19"/>
      <c r="E73" s="53"/>
      <c r="F73" s="85"/>
      <c r="G73" s="85"/>
      <c r="H73" s="53"/>
      <c r="I73" s="55"/>
      <c r="J73" s="55"/>
      <c r="K73" s="55"/>
      <c r="L73" s="55"/>
      <c r="N73" s="55"/>
      <c r="O73" s="85"/>
      <c r="P73" s="53"/>
      <c r="Q73" s="53"/>
      <c r="R73" s="55"/>
    </row>
    <row r="74" spans="1:18" x14ac:dyDescent="0.25">
      <c r="A74" s="19"/>
      <c r="B74" s="19"/>
      <c r="C74" s="19"/>
      <c r="D74" s="19"/>
      <c r="E74" s="53"/>
      <c r="F74" s="85"/>
      <c r="G74" s="85"/>
      <c r="H74" s="53"/>
      <c r="I74" s="55"/>
      <c r="J74" s="55"/>
      <c r="K74" s="55"/>
      <c r="L74" s="55"/>
      <c r="N74" s="55"/>
      <c r="O74" s="85"/>
      <c r="P74" s="53"/>
      <c r="Q74" s="53"/>
      <c r="R74" s="55"/>
    </row>
    <row r="75" spans="1:18" x14ac:dyDescent="0.25">
      <c r="A75" s="19"/>
      <c r="B75" s="19"/>
      <c r="C75" s="19"/>
      <c r="D75" s="19"/>
      <c r="E75" s="53"/>
      <c r="F75" s="85"/>
      <c r="G75" s="85"/>
      <c r="H75" s="53"/>
      <c r="I75" s="55"/>
      <c r="J75" s="55"/>
      <c r="K75" s="55"/>
      <c r="L75" s="55"/>
      <c r="N75" s="55"/>
      <c r="O75" s="85"/>
      <c r="P75" s="53"/>
      <c r="Q75" s="53"/>
      <c r="R75" s="55"/>
    </row>
    <row r="76" spans="1:18" x14ac:dyDescent="0.25">
      <c r="A76" s="19"/>
      <c r="B76" s="19"/>
      <c r="C76" s="19"/>
      <c r="D76" s="19"/>
      <c r="E76" s="53"/>
      <c r="F76" s="85"/>
      <c r="G76" s="85"/>
      <c r="H76" s="53"/>
      <c r="I76" s="55"/>
      <c r="J76" s="55"/>
      <c r="K76" s="55"/>
      <c r="L76" s="55"/>
      <c r="N76" s="55"/>
      <c r="O76" s="85"/>
      <c r="P76" s="53"/>
      <c r="Q76" s="53"/>
      <c r="R76" s="55"/>
    </row>
    <row r="77" spans="1:18" x14ac:dyDescent="0.25">
      <c r="A77" s="19"/>
      <c r="B77" s="19"/>
      <c r="C77" s="19"/>
      <c r="D77" s="19"/>
      <c r="E77" s="53"/>
      <c r="F77" s="85"/>
      <c r="G77" s="85"/>
      <c r="H77" s="53"/>
      <c r="I77" s="55"/>
      <c r="J77" s="55"/>
      <c r="K77" s="55"/>
      <c r="L77" s="55"/>
      <c r="N77" s="55"/>
      <c r="O77" s="85"/>
      <c r="P77" s="53"/>
      <c r="Q77" s="53"/>
      <c r="R77" s="55"/>
    </row>
    <row r="78" spans="1:18" x14ac:dyDescent="0.25">
      <c r="E78" s="53"/>
      <c r="F78" s="85"/>
      <c r="G78" s="85"/>
      <c r="H78" s="53"/>
      <c r="I78" s="55"/>
      <c r="J78" s="55"/>
      <c r="K78" s="55"/>
      <c r="L78" s="55"/>
      <c r="N78" s="55"/>
      <c r="O78" s="85"/>
      <c r="P78" s="53"/>
      <c r="Q78" s="53"/>
      <c r="R78" s="55"/>
    </row>
    <row r="79" spans="1:18" x14ac:dyDescent="0.25">
      <c r="E79" s="53"/>
      <c r="F79" s="85"/>
      <c r="G79" s="85"/>
      <c r="H79" s="53"/>
      <c r="I79" s="55"/>
      <c r="J79" s="55"/>
      <c r="K79" s="55"/>
      <c r="L79" s="55"/>
      <c r="N79" s="55"/>
      <c r="O79" s="85"/>
      <c r="P79" s="53"/>
      <c r="Q79" s="53"/>
      <c r="R79" s="55"/>
    </row>
    <row r="80" spans="1:18" x14ac:dyDescent="0.25">
      <c r="E80" s="53"/>
      <c r="F80" s="85"/>
      <c r="G80" s="85"/>
      <c r="H80" s="53"/>
      <c r="I80" s="55"/>
      <c r="J80" s="55"/>
      <c r="K80" s="55"/>
      <c r="L80" s="55"/>
      <c r="N80" s="55"/>
      <c r="O80" s="85"/>
      <c r="P80" s="53"/>
      <c r="Q80" s="53"/>
      <c r="R80" s="55"/>
    </row>
    <row r="81" spans="5:18" x14ac:dyDescent="0.25">
      <c r="E81" s="53"/>
      <c r="F81" s="85"/>
      <c r="G81" s="85"/>
      <c r="H81" s="53"/>
      <c r="I81" s="55"/>
      <c r="J81" s="55"/>
      <c r="K81" s="55"/>
      <c r="L81" s="55"/>
      <c r="N81" s="55"/>
      <c r="O81" s="85"/>
      <c r="P81" s="53"/>
      <c r="Q81" s="53"/>
      <c r="R81" s="55"/>
    </row>
    <row r="82" spans="5:18" x14ac:dyDescent="0.25">
      <c r="E82" s="53"/>
      <c r="F82" s="85"/>
      <c r="G82" s="85"/>
      <c r="H82" s="53"/>
      <c r="I82" s="55"/>
      <c r="J82" s="55"/>
      <c r="K82" s="55"/>
      <c r="L82" s="55"/>
      <c r="N82" s="55"/>
      <c r="O82" s="85"/>
      <c r="P82" s="53"/>
      <c r="Q82" s="53"/>
      <c r="R82" s="55"/>
    </row>
    <row r="83" spans="5:18" x14ac:dyDescent="0.25">
      <c r="E83" s="19"/>
      <c r="F83" s="46"/>
      <c r="G83" s="46"/>
      <c r="H83" s="46"/>
      <c r="I83" s="55"/>
      <c r="J83" s="55"/>
      <c r="K83" s="55"/>
      <c r="L83" s="55"/>
      <c r="N83" s="55"/>
      <c r="O83" s="46"/>
      <c r="P83" s="46"/>
      <c r="Q83" s="46"/>
      <c r="R83" s="55"/>
    </row>
    <row r="84" spans="5:18" x14ac:dyDescent="0.25">
      <c r="E84" s="19"/>
      <c r="F84" s="46"/>
      <c r="G84" s="46"/>
      <c r="H84" s="46"/>
      <c r="I84" s="55"/>
      <c r="J84" s="55"/>
      <c r="K84" s="55"/>
      <c r="L84" s="55"/>
      <c r="N84" s="55"/>
      <c r="O84" s="46"/>
      <c r="P84" s="46"/>
      <c r="Q84" s="46"/>
      <c r="R84" s="55"/>
    </row>
    <row r="85" spans="5:18" x14ac:dyDescent="0.25">
      <c r="E85" s="19"/>
      <c r="F85" s="46"/>
      <c r="G85" s="46"/>
      <c r="H85" s="46"/>
      <c r="I85" s="55"/>
      <c r="J85" s="55"/>
      <c r="K85" s="55"/>
      <c r="L85" s="55"/>
      <c r="N85" s="55"/>
      <c r="O85" s="46"/>
      <c r="P85" s="46"/>
      <c r="Q85" s="46"/>
      <c r="R85" s="55"/>
    </row>
    <row r="86" spans="5:18" x14ac:dyDescent="0.25">
      <c r="E86" s="19"/>
      <c r="F86" s="19"/>
      <c r="G86" s="19"/>
      <c r="H86" s="19"/>
      <c r="I86" s="42"/>
      <c r="J86" s="42"/>
      <c r="K86" s="42"/>
      <c r="L86" s="42"/>
      <c r="N86" s="42"/>
      <c r="O86" s="19"/>
      <c r="P86" s="19"/>
      <c r="Q86" s="19"/>
      <c r="R86" s="42"/>
    </row>
    <row r="87" spans="5:18" x14ac:dyDescent="0.25">
      <c r="E87" s="19"/>
      <c r="F87" s="46"/>
      <c r="G87" s="46"/>
      <c r="H87" s="46"/>
      <c r="I87" s="19"/>
      <c r="J87" s="19"/>
      <c r="K87" s="19"/>
      <c r="L87" s="19"/>
      <c r="N87" s="19"/>
      <c r="O87" s="46"/>
      <c r="P87" s="46"/>
      <c r="Q87" s="46"/>
      <c r="R87" s="19"/>
    </row>
    <row r="88" spans="5:18" x14ac:dyDescent="0.25">
      <c r="E88" s="19"/>
      <c r="F88" s="46"/>
      <c r="G88" s="46"/>
      <c r="H88" s="46"/>
      <c r="I88" s="53"/>
      <c r="J88" s="53"/>
      <c r="K88" s="53"/>
      <c r="L88" s="53"/>
      <c r="N88" s="53"/>
      <c r="O88" s="46"/>
      <c r="P88" s="46"/>
      <c r="Q88" s="46"/>
      <c r="R88" s="53"/>
    </row>
    <row r="89" spans="5:18" x14ac:dyDescent="0.25">
      <c r="E89" s="19"/>
      <c r="F89" s="46"/>
      <c r="G89" s="46"/>
      <c r="H89" s="46"/>
      <c r="I89" s="55"/>
      <c r="J89" s="55"/>
      <c r="K89" s="55"/>
      <c r="L89" s="55"/>
      <c r="N89" s="55"/>
      <c r="O89" s="46"/>
      <c r="P89" s="46"/>
      <c r="Q89" s="46"/>
      <c r="R89" s="55"/>
    </row>
    <row r="90" spans="5:18" x14ac:dyDescent="0.25">
      <c r="E90" s="19"/>
      <c r="F90" s="46"/>
      <c r="G90" s="46"/>
      <c r="H90" s="46"/>
      <c r="I90" s="55"/>
      <c r="J90" s="55"/>
      <c r="K90" s="55"/>
      <c r="L90" s="55"/>
      <c r="N90" s="55"/>
      <c r="O90" s="46"/>
      <c r="P90" s="46"/>
      <c r="Q90" s="46"/>
      <c r="R90" s="55"/>
    </row>
    <row r="91" spans="5:18" x14ac:dyDescent="0.25">
      <c r="E91" s="19"/>
      <c r="F91" s="46"/>
      <c r="G91" s="46"/>
      <c r="H91" s="46"/>
      <c r="I91" s="55"/>
      <c r="J91" s="55"/>
      <c r="K91" s="55"/>
      <c r="L91" s="55"/>
      <c r="N91" s="55"/>
      <c r="O91" s="46"/>
      <c r="P91" s="46"/>
      <c r="Q91" s="46"/>
      <c r="R91" s="55"/>
    </row>
    <row r="92" spans="5:18" x14ac:dyDescent="0.25">
      <c r="E92" s="19"/>
      <c r="F92" s="56"/>
      <c r="G92" s="56"/>
      <c r="H92" s="56"/>
      <c r="I92" s="55"/>
      <c r="J92" s="55"/>
      <c r="K92" s="55"/>
      <c r="L92" s="55"/>
      <c r="N92" s="55"/>
      <c r="O92" s="56"/>
      <c r="P92" s="56"/>
      <c r="Q92" s="56"/>
      <c r="R92" s="55"/>
    </row>
    <row r="93" spans="5:18" x14ac:dyDescent="0.25">
      <c r="E93" s="19"/>
      <c r="F93" s="19"/>
      <c r="G93" s="19"/>
      <c r="H93" s="19"/>
      <c r="I93" s="55"/>
      <c r="J93" s="55"/>
      <c r="K93" s="55"/>
      <c r="L93" s="55"/>
      <c r="N93" s="55"/>
      <c r="O93" s="19"/>
      <c r="P93" s="19"/>
      <c r="Q93" s="19"/>
      <c r="R93" s="55"/>
    </row>
    <row r="94" spans="5:18" x14ac:dyDescent="0.25">
      <c r="E94" s="19"/>
      <c r="F94" s="19"/>
      <c r="G94" s="56"/>
      <c r="H94" s="19"/>
      <c r="I94" s="55"/>
      <c r="J94" s="55"/>
      <c r="K94" s="55"/>
      <c r="L94" s="55"/>
      <c r="N94" s="55"/>
      <c r="O94" s="56"/>
      <c r="P94" s="19"/>
      <c r="Q94" s="19"/>
      <c r="R94" s="55"/>
    </row>
    <row r="95" spans="5:18" x14ac:dyDescent="0.25">
      <c r="I95" s="55"/>
      <c r="J95" s="55"/>
      <c r="K95" s="55"/>
      <c r="L95" s="55"/>
      <c r="N95" s="55"/>
      <c r="R95" s="55"/>
    </row>
    <row r="96" spans="5:18" x14ac:dyDescent="0.25">
      <c r="I96" s="55"/>
      <c r="J96" s="55"/>
      <c r="K96" s="55"/>
      <c r="L96" s="55"/>
      <c r="N96" s="55"/>
      <c r="R96" s="55"/>
    </row>
    <row r="97" spans="9:18" x14ac:dyDescent="0.25">
      <c r="I97" s="55"/>
      <c r="J97" s="55"/>
      <c r="K97" s="55"/>
      <c r="L97" s="55"/>
      <c r="N97" s="55"/>
      <c r="R97" s="55"/>
    </row>
    <row r="98" spans="9:18" x14ac:dyDescent="0.25">
      <c r="I98" s="55"/>
      <c r="J98" s="55"/>
      <c r="K98" s="55"/>
      <c r="L98" s="55"/>
      <c r="N98" s="55"/>
      <c r="R98" s="55"/>
    </row>
    <row r="99" spans="9:18" x14ac:dyDescent="0.25">
      <c r="I99" s="55"/>
      <c r="J99" s="55"/>
      <c r="K99" s="55"/>
      <c r="L99" s="55"/>
      <c r="N99" s="55"/>
      <c r="R99" s="55"/>
    </row>
    <row r="100" spans="9:18" x14ac:dyDescent="0.25">
      <c r="I100" s="55"/>
      <c r="J100" s="55"/>
      <c r="K100" s="55"/>
      <c r="L100" s="55"/>
      <c r="N100" s="55"/>
      <c r="R100" s="55"/>
    </row>
    <row r="101" spans="9:18" x14ac:dyDescent="0.25">
      <c r="I101" s="46"/>
      <c r="J101" s="46"/>
      <c r="K101" s="46"/>
      <c r="L101" s="46"/>
      <c r="N101" s="46"/>
      <c r="R101" s="46"/>
    </row>
    <row r="102" spans="9:18" x14ac:dyDescent="0.25">
      <c r="I102" s="46"/>
      <c r="J102" s="46"/>
      <c r="K102" s="46"/>
      <c r="L102" s="46"/>
      <c r="N102" s="46"/>
      <c r="R102" s="46"/>
    </row>
    <row r="103" spans="9:18" x14ac:dyDescent="0.25">
      <c r="I103" s="53"/>
      <c r="J103" s="53"/>
      <c r="K103" s="53"/>
      <c r="L103" s="53"/>
      <c r="N103" s="53"/>
      <c r="R103" s="53"/>
    </row>
    <row r="104" spans="9:18" x14ac:dyDescent="0.25">
      <c r="I104" s="55"/>
      <c r="J104" s="55"/>
      <c r="K104" s="55"/>
      <c r="L104" s="55"/>
      <c r="N104" s="55"/>
      <c r="R104" s="55"/>
    </row>
    <row r="105" spans="9:18" x14ac:dyDescent="0.25">
      <c r="I105" s="55"/>
      <c r="J105" s="55"/>
      <c r="K105" s="55"/>
      <c r="L105" s="55"/>
      <c r="N105" s="55"/>
      <c r="R105" s="55"/>
    </row>
    <row r="106" spans="9:18" x14ac:dyDescent="0.25">
      <c r="I106" s="55"/>
      <c r="J106" s="55"/>
      <c r="K106" s="55"/>
      <c r="L106" s="55"/>
      <c r="N106" s="55"/>
      <c r="R106" s="55"/>
    </row>
    <row r="107" spans="9:18" x14ac:dyDescent="0.25">
      <c r="I107" s="55"/>
      <c r="J107" s="55"/>
      <c r="K107" s="55"/>
      <c r="L107" s="55"/>
      <c r="N107" s="55"/>
      <c r="R107" s="55"/>
    </row>
    <row r="108" spans="9:18" x14ac:dyDescent="0.25">
      <c r="I108" s="55"/>
      <c r="J108" s="55"/>
      <c r="K108" s="55"/>
      <c r="L108" s="55"/>
      <c r="N108" s="55"/>
      <c r="R108" s="55"/>
    </row>
    <row r="109" spans="9:18" x14ac:dyDescent="0.25">
      <c r="I109" s="55"/>
      <c r="J109" s="55"/>
      <c r="K109" s="55"/>
      <c r="L109" s="55"/>
      <c r="N109" s="55"/>
      <c r="R109" s="55"/>
    </row>
    <row r="110" spans="9:18" x14ac:dyDescent="0.25">
      <c r="I110" s="55"/>
      <c r="J110" s="55"/>
      <c r="K110" s="55"/>
      <c r="L110" s="55"/>
      <c r="N110" s="55"/>
      <c r="R110" s="55"/>
    </row>
    <row r="111" spans="9:18" x14ac:dyDescent="0.25">
      <c r="I111" s="55"/>
      <c r="J111" s="55"/>
      <c r="K111" s="55"/>
      <c r="L111" s="55"/>
      <c r="N111" s="55"/>
      <c r="R111" s="55"/>
    </row>
    <row r="112" spans="9:18" x14ac:dyDescent="0.25">
      <c r="I112" s="55"/>
      <c r="J112" s="55"/>
      <c r="K112" s="55"/>
      <c r="L112" s="55"/>
      <c r="N112" s="55"/>
      <c r="R112" s="55"/>
    </row>
    <row r="113" spans="9:18" x14ac:dyDescent="0.25">
      <c r="I113" s="55"/>
      <c r="J113" s="55"/>
      <c r="K113" s="55"/>
      <c r="L113" s="55"/>
      <c r="N113" s="55"/>
      <c r="R113" s="55"/>
    </row>
    <row r="114" spans="9:18" x14ac:dyDescent="0.25">
      <c r="I114" s="55"/>
      <c r="J114" s="55"/>
      <c r="K114" s="55"/>
      <c r="L114" s="55"/>
      <c r="M114" s="19"/>
      <c r="N114" s="55"/>
      <c r="R114" s="55"/>
    </row>
    <row r="115" spans="9:18" x14ac:dyDescent="0.25">
      <c r="I115" s="55"/>
      <c r="J115" s="55"/>
      <c r="K115" s="55"/>
      <c r="L115" s="55"/>
      <c r="M115" s="19"/>
      <c r="N115" s="55"/>
      <c r="R115" s="55"/>
    </row>
    <row r="116" spans="9:18" x14ac:dyDescent="0.25">
      <c r="I116" s="19"/>
      <c r="J116" s="19"/>
      <c r="K116" s="19"/>
      <c r="L116" s="19"/>
      <c r="M116" s="19"/>
      <c r="N116" s="19"/>
      <c r="R116" s="19"/>
    </row>
    <row r="117" spans="9:18" x14ac:dyDescent="0.25">
      <c r="M117" s="19"/>
    </row>
  </sheetData>
  <mergeCells count="5">
    <mergeCell ref="G4:I5"/>
    <mergeCell ref="Z4:AC5"/>
    <mergeCell ref="AA7:AB7"/>
    <mergeCell ref="O4:R5"/>
    <mergeCell ref="K4:L5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G9" sqref="G9"/>
    </sheetView>
  </sheetViews>
  <sheetFormatPr defaultRowHeight="12.75" x14ac:dyDescent="0.2"/>
  <cols>
    <col min="1" max="1" width="3.42578125" style="295" customWidth="1"/>
    <col min="2" max="2" width="5.28515625" style="294" customWidth="1"/>
    <col min="3" max="6" width="9.140625" style="295"/>
    <col min="7" max="7" width="10.5703125" style="295" customWidth="1"/>
    <col min="8" max="9" width="9.140625" style="295"/>
    <col min="10" max="10" width="8.28515625" style="295" bestFit="1" customWidth="1"/>
    <col min="11" max="11" width="7.7109375" style="295" customWidth="1"/>
    <col min="12" max="16384" width="9.140625" style="295"/>
  </cols>
  <sheetData>
    <row r="1" spans="1:11" ht="18.75" x14ac:dyDescent="0.3">
      <c r="A1" s="293" t="str">
        <f>'Present and Proposed Rates'!B1</f>
        <v>JACKSON PURCHASE ENERGY CORPORATION</v>
      </c>
    </row>
    <row r="2" spans="1:11" ht="18.75" x14ac:dyDescent="0.3">
      <c r="A2" s="157" t="s">
        <v>127</v>
      </c>
      <c r="H2" s="296"/>
    </row>
    <row r="3" spans="1:11" ht="18.75" x14ac:dyDescent="0.3">
      <c r="A3" s="293" t="s">
        <v>152</v>
      </c>
    </row>
    <row r="4" spans="1:11" ht="33.75" customHeight="1" thickBot="1" x14ac:dyDescent="0.25"/>
    <row r="5" spans="1:11" ht="21" customHeight="1" thickTop="1" x14ac:dyDescent="0.2">
      <c r="B5" s="297"/>
      <c r="C5" s="298" t="s">
        <v>102</v>
      </c>
      <c r="D5" s="372" t="s">
        <v>125</v>
      </c>
      <c r="E5" s="372"/>
      <c r="F5" s="373"/>
      <c r="G5" s="374" t="s">
        <v>126</v>
      </c>
      <c r="H5" s="372"/>
      <c r="I5" s="373"/>
      <c r="J5" s="375" t="s">
        <v>59</v>
      </c>
      <c r="K5" s="376"/>
    </row>
    <row r="6" spans="1:11" ht="23.25" customHeight="1" x14ac:dyDescent="0.2">
      <c r="B6" s="299" t="s">
        <v>122</v>
      </c>
      <c r="C6" s="300" t="s">
        <v>8</v>
      </c>
      <c r="D6" s="301" t="s">
        <v>112</v>
      </c>
      <c r="E6" s="301" t="s">
        <v>123</v>
      </c>
      <c r="F6" s="301" t="s">
        <v>84</v>
      </c>
      <c r="G6" s="301" t="s">
        <v>124</v>
      </c>
      <c r="H6" s="301" t="s">
        <v>113</v>
      </c>
      <c r="I6" s="301" t="s">
        <v>84</v>
      </c>
      <c r="J6" s="302" t="s">
        <v>63</v>
      </c>
      <c r="K6" s="303" t="s">
        <v>64</v>
      </c>
    </row>
    <row r="7" spans="1:11" s="304" customFormat="1" ht="18" customHeight="1" thickBot="1" x14ac:dyDescent="0.25">
      <c r="B7" s="305"/>
      <c r="C7" s="306"/>
      <c r="D7" s="307">
        <f>'Present and Proposed Rates'!F9</f>
        <v>12.45</v>
      </c>
      <c r="E7" s="308">
        <f>'Present and Proposed Rates'!F10</f>
        <v>0.10077999999999999</v>
      </c>
      <c r="F7" s="308"/>
      <c r="G7" s="307">
        <f>'Present and Proposed Rates'!H9</f>
        <v>16.707972802844168</v>
      </c>
      <c r="H7" s="308">
        <f>'Present and Proposed Rates'!H10</f>
        <v>0.10077999999999999</v>
      </c>
      <c r="I7" s="306"/>
      <c r="J7" s="309"/>
      <c r="K7" s="310"/>
    </row>
    <row r="8" spans="1:11" ht="13.5" thickTop="1" x14ac:dyDescent="0.2">
      <c r="B8" s="311">
        <v>1</v>
      </c>
      <c r="C8" s="312">
        <v>0</v>
      </c>
      <c r="D8" s="313">
        <f t="shared" ref="D8:D12" si="0">D$7</f>
        <v>12.45</v>
      </c>
      <c r="E8" s="314">
        <f t="shared" ref="E8:E12" si="1">$E$7*C8</f>
        <v>0</v>
      </c>
      <c r="F8" s="315">
        <f t="shared" ref="F8:F12" si="2">E8+D8</f>
        <v>12.45</v>
      </c>
      <c r="G8" s="316">
        <f t="shared" ref="G8:G12" si="3">$G$7</f>
        <v>16.707972802844168</v>
      </c>
      <c r="H8" s="314">
        <f t="shared" ref="H8:H12" si="4">$H$7*C8</f>
        <v>0</v>
      </c>
      <c r="I8" s="317">
        <f t="shared" ref="I8:I12" si="5">G8+H8</f>
        <v>16.707972802844168</v>
      </c>
      <c r="J8" s="318">
        <f t="shared" ref="J8:J12" si="6">I8-F8</f>
        <v>4.2579728028441686</v>
      </c>
      <c r="K8" s="319">
        <f t="shared" ref="K8:K12" si="7">J8/F8</f>
        <v>0.34200584761800551</v>
      </c>
    </row>
    <row r="9" spans="1:11" x14ac:dyDescent="0.2">
      <c r="B9" s="311">
        <v>2</v>
      </c>
      <c r="C9" s="312">
        <f>C8+100</f>
        <v>100</v>
      </c>
      <c r="D9" s="313">
        <f t="shared" si="0"/>
        <v>12.45</v>
      </c>
      <c r="E9" s="314">
        <f t="shared" si="1"/>
        <v>10.077999999999999</v>
      </c>
      <c r="F9" s="315">
        <f t="shared" si="2"/>
        <v>22.527999999999999</v>
      </c>
      <c r="G9" s="316">
        <f t="shared" si="3"/>
        <v>16.707972802844168</v>
      </c>
      <c r="H9" s="314">
        <f t="shared" si="4"/>
        <v>10.077999999999999</v>
      </c>
      <c r="I9" s="317">
        <f t="shared" si="5"/>
        <v>26.785972802844167</v>
      </c>
      <c r="J9" s="318">
        <f t="shared" si="6"/>
        <v>4.2579728028441686</v>
      </c>
      <c r="K9" s="319">
        <f t="shared" si="7"/>
        <v>0.1890080256944322</v>
      </c>
    </row>
    <row r="10" spans="1:11" x14ac:dyDescent="0.2">
      <c r="B10" s="311">
        <v>3</v>
      </c>
      <c r="C10" s="312">
        <f t="shared" ref="C10:C13" si="8">C9+100</f>
        <v>200</v>
      </c>
      <c r="D10" s="313">
        <f t="shared" si="0"/>
        <v>12.45</v>
      </c>
      <c r="E10" s="314">
        <f t="shared" si="1"/>
        <v>20.155999999999999</v>
      </c>
      <c r="F10" s="315">
        <f t="shared" si="2"/>
        <v>32.605999999999995</v>
      </c>
      <c r="G10" s="316">
        <f t="shared" si="3"/>
        <v>16.707972802844168</v>
      </c>
      <c r="H10" s="314">
        <f t="shared" si="4"/>
        <v>20.155999999999999</v>
      </c>
      <c r="I10" s="317">
        <f t="shared" si="5"/>
        <v>36.863972802844167</v>
      </c>
      <c r="J10" s="318">
        <f t="shared" si="6"/>
        <v>4.2579728028441721</v>
      </c>
      <c r="K10" s="319">
        <f t="shared" si="7"/>
        <v>0.13058862794713161</v>
      </c>
    </row>
    <row r="11" spans="1:11" x14ac:dyDescent="0.2">
      <c r="B11" s="311">
        <v>4</v>
      </c>
      <c r="C11" s="312">
        <f t="shared" si="8"/>
        <v>300</v>
      </c>
      <c r="D11" s="313">
        <f t="shared" si="0"/>
        <v>12.45</v>
      </c>
      <c r="E11" s="314">
        <f t="shared" si="1"/>
        <v>30.233999999999998</v>
      </c>
      <c r="F11" s="315">
        <f t="shared" si="2"/>
        <v>42.683999999999997</v>
      </c>
      <c r="G11" s="316">
        <f t="shared" si="3"/>
        <v>16.707972802844168</v>
      </c>
      <c r="H11" s="314">
        <f t="shared" si="4"/>
        <v>30.233999999999998</v>
      </c>
      <c r="I11" s="317">
        <f t="shared" si="5"/>
        <v>46.941972802844163</v>
      </c>
      <c r="J11" s="318">
        <f t="shared" si="6"/>
        <v>4.257972802844165</v>
      </c>
      <c r="K11" s="319">
        <f t="shared" si="7"/>
        <v>9.9755711808737824E-2</v>
      </c>
    </row>
    <row r="12" spans="1:11" x14ac:dyDescent="0.2">
      <c r="B12" s="311"/>
      <c r="C12" s="312">
        <f t="shared" si="8"/>
        <v>400</v>
      </c>
      <c r="D12" s="313">
        <f t="shared" si="0"/>
        <v>12.45</v>
      </c>
      <c r="E12" s="314">
        <f t="shared" si="1"/>
        <v>40.311999999999998</v>
      </c>
      <c r="F12" s="315">
        <f t="shared" si="2"/>
        <v>52.762</v>
      </c>
      <c r="G12" s="316">
        <f t="shared" si="3"/>
        <v>16.707972802844168</v>
      </c>
      <c r="H12" s="314">
        <f t="shared" si="4"/>
        <v>40.311999999999998</v>
      </c>
      <c r="I12" s="317">
        <f t="shared" si="5"/>
        <v>57.019972802844165</v>
      </c>
      <c r="J12" s="318">
        <f t="shared" si="6"/>
        <v>4.257972802844165</v>
      </c>
      <c r="K12" s="319">
        <f t="shared" si="7"/>
        <v>8.0701504924835396E-2</v>
      </c>
    </row>
    <row r="13" spans="1:11" x14ac:dyDescent="0.2">
      <c r="B13" s="311">
        <v>2</v>
      </c>
      <c r="C13" s="312">
        <f t="shared" si="8"/>
        <v>500</v>
      </c>
      <c r="D13" s="313">
        <f t="shared" ref="D13:D38" si="9">D$7</f>
        <v>12.45</v>
      </c>
      <c r="E13" s="314">
        <f t="shared" ref="E13:E38" si="10">$E$7*C13</f>
        <v>50.39</v>
      </c>
      <c r="F13" s="315">
        <f t="shared" ref="F13:F38" si="11">E13+D13</f>
        <v>62.84</v>
      </c>
      <c r="G13" s="316">
        <f t="shared" ref="G13:G38" si="12">$G$7</f>
        <v>16.707972802844168</v>
      </c>
      <c r="H13" s="314">
        <f t="shared" ref="H13:H38" si="13">$H$7*C13</f>
        <v>50.39</v>
      </c>
      <c r="I13" s="317">
        <f t="shared" ref="I13:I38" si="14">G13+H13</f>
        <v>67.097972802844168</v>
      </c>
      <c r="J13" s="318">
        <f t="shared" ref="J13:J38" si="15">I13-F13</f>
        <v>4.257972802844165</v>
      </c>
      <c r="K13" s="319">
        <f t="shared" ref="K13:K38" si="16">J13/F13</f>
        <v>6.7758956124191042E-2</v>
      </c>
    </row>
    <row r="14" spans="1:11" x14ac:dyDescent="0.2">
      <c r="B14" s="311">
        <v>3</v>
      </c>
      <c r="C14" s="312">
        <f t="shared" ref="C14:C37" si="17">C13+100</f>
        <v>600</v>
      </c>
      <c r="D14" s="313">
        <f t="shared" si="9"/>
        <v>12.45</v>
      </c>
      <c r="E14" s="314">
        <f t="shared" si="10"/>
        <v>60.467999999999996</v>
      </c>
      <c r="F14" s="315">
        <f t="shared" si="11"/>
        <v>72.917999999999992</v>
      </c>
      <c r="G14" s="316">
        <f t="shared" si="12"/>
        <v>16.707972802844168</v>
      </c>
      <c r="H14" s="314">
        <f t="shared" si="13"/>
        <v>60.467999999999996</v>
      </c>
      <c r="I14" s="317">
        <f t="shared" si="14"/>
        <v>77.175972802844171</v>
      </c>
      <c r="J14" s="318">
        <f t="shared" si="15"/>
        <v>4.2579728028441792</v>
      </c>
      <c r="K14" s="319">
        <f t="shared" si="16"/>
        <v>5.8393987806086012E-2</v>
      </c>
    </row>
    <row r="15" spans="1:11" x14ac:dyDescent="0.2">
      <c r="B15" s="311">
        <v>4</v>
      </c>
      <c r="C15" s="312">
        <f t="shared" si="17"/>
        <v>700</v>
      </c>
      <c r="D15" s="313">
        <f t="shared" si="9"/>
        <v>12.45</v>
      </c>
      <c r="E15" s="314">
        <f t="shared" si="10"/>
        <v>70.545999999999992</v>
      </c>
      <c r="F15" s="315">
        <f t="shared" si="11"/>
        <v>82.995999999999995</v>
      </c>
      <c r="G15" s="316">
        <f t="shared" si="12"/>
        <v>16.707972802844168</v>
      </c>
      <c r="H15" s="314">
        <f t="shared" si="13"/>
        <v>70.545999999999992</v>
      </c>
      <c r="I15" s="317">
        <f t="shared" si="14"/>
        <v>87.25397280284416</v>
      </c>
      <c r="J15" s="318">
        <f t="shared" si="15"/>
        <v>4.257972802844165</v>
      </c>
      <c r="K15" s="319">
        <f t="shared" si="16"/>
        <v>5.1303349593283594E-2</v>
      </c>
    </row>
    <row r="16" spans="1:11" x14ac:dyDescent="0.2">
      <c r="B16" s="311">
        <v>5</v>
      </c>
      <c r="C16" s="312">
        <f t="shared" si="17"/>
        <v>800</v>
      </c>
      <c r="D16" s="313">
        <f t="shared" si="9"/>
        <v>12.45</v>
      </c>
      <c r="E16" s="314">
        <f t="shared" si="10"/>
        <v>80.623999999999995</v>
      </c>
      <c r="F16" s="315">
        <f t="shared" si="11"/>
        <v>93.073999999999998</v>
      </c>
      <c r="G16" s="316">
        <f t="shared" si="12"/>
        <v>16.707972802844168</v>
      </c>
      <c r="H16" s="314">
        <f t="shared" si="13"/>
        <v>80.623999999999995</v>
      </c>
      <c r="I16" s="317">
        <f t="shared" si="14"/>
        <v>97.331972802844163</v>
      </c>
      <c r="J16" s="318">
        <f t="shared" si="15"/>
        <v>4.257972802844165</v>
      </c>
      <c r="K16" s="319">
        <f t="shared" si="16"/>
        <v>4.574825195913107E-2</v>
      </c>
    </row>
    <row r="17" spans="2:11" x14ac:dyDescent="0.2">
      <c r="B17" s="311">
        <v>6</v>
      </c>
      <c r="C17" s="312">
        <f t="shared" si="17"/>
        <v>900</v>
      </c>
      <c r="D17" s="313">
        <f t="shared" si="9"/>
        <v>12.45</v>
      </c>
      <c r="E17" s="314">
        <f t="shared" si="10"/>
        <v>90.701999999999998</v>
      </c>
      <c r="F17" s="315">
        <f t="shared" si="11"/>
        <v>103.152</v>
      </c>
      <c r="G17" s="316">
        <f t="shared" si="12"/>
        <v>16.707972802844168</v>
      </c>
      <c r="H17" s="314">
        <f t="shared" si="13"/>
        <v>90.701999999999998</v>
      </c>
      <c r="I17" s="317">
        <f t="shared" si="14"/>
        <v>107.40997280284417</v>
      </c>
      <c r="J17" s="318">
        <f t="shared" si="15"/>
        <v>4.257972802844165</v>
      </c>
      <c r="K17" s="319">
        <f t="shared" si="16"/>
        <v>4.1278625744960495E-2</v>
      </c>
    </row>
    <row r="18" spans="2:11" x14ac:dyDescent="0.2">
      <c r="B18" s="311">
        <v>7</v>
      </c>
      <c r="C18" s="312">
        <f t="shared" si="17"/>
        <v>1000</v>
      </c>
      <c r="D18" s="313">
        <f t="shared" si="9"/>
        <v>12.45</v>
      </c>
      <c r="E18" s="314">
        <f t="shared" si="10"/>
        <v>100.78</v>
      </c>
      <c r="F18" s="315">
        <f t="shared" si="11"/>
        <v>113.23</v>
      </c>
      <c r="G18" s="316">
        <f t="shared" si="12"/>
        <v>16.707972802844168</v>
      </c>
      <c r="H18" s="314">
        <f t="shared" si="13"/>
        <v>100.78</v>
      </c>
      <c r="I18" s="317">
        <f t="shared" si="14"/>
        <v>117.48797280284417</v>
      </c>
      <c r="J18" s="318">
        <f t="shared" si="15"/>
        <v>4.257972802844165</v>
      </c>
      <c r="K18" s="319">
        <f t="shared" si="16"/>
        <v>3.7604634839213676E-2</v>
      </c>
    </row>
    <row r="19" spans="2:11" x14ac:dyDescent="0.2">
      <c r="B19" s="311">
        <v>8</v>
      </c>
      <c r="C19" s="312">
        <f t="shared" si="17"/>
        <v>1100</v>
      </c>
      <c r="D19" s="313">
        <f t="shared" si="9"/>
        <v>12.45</v>
      </c>
      <c r="E19" s="314">
        <f t="shared" si="10"/>
        <v>110.85799999999999</v>
      </c>
      <c r="F19" s="315">
        <f t="shared" si="11"/>
        <v>123.30799999999999</v>
      </c>
      <c r="G19" s="316">
        <f t="shared" si="12"/>
        <v>16.707972802844168</v>
      </c>
      <c r="H19" s="314">
        <f t="shared" si="13"/>
        <v>110.85799999999999</v>
      </c>
      <c r="I19" s="317">
        <f t="shared" si="14"/>
        <v>127.56597280284416</v>
      </c>
      <c r="J19" s="318">
        <f t="shared" si="15"/>
        <v>4.257972802844165</v>
      </c>
      <c r="K19" s="319">
        <f t="shared" si="16"/>
        <v>3.4531196701302148E-2</v>
      </c>
    </row>
    <row r="20" spans="2:11" x14ac:dyDescent="0.2">
      <c r="B20" s="311">
        <v>9</v>
      </c>
      <c r="C20" s="312">
        <f t="shared" si="17"/>
        <v>1200</v>
      </c>
      <c r="D20" s="313">
        <f t="shared" si="9"/>
        <v>12.45</v>
      </c>
      <c r="E20" s="314">
        <f t="shared" si="10"/>
        <v>120.93599999999999</v>
      </c>
      <c r="F20" s="315">
        <f t="shared" si="11"/>
        <v>133.386</v>
      </c>
      <c r="G20" s="316">
        <f t="shared" si="12"/>
        <v>16.707972802844168</v>
      </c>
      <c r="H20" s="314">
        <f t="shared" si="13"/>
        <v>120.93599999999999</v>
      </c>
      <c r="I20" s="317">
        <f t="shared" si="14"/>
        <v>137.64397280284416</v>
      </c>
      <c r="J20" s="318">
        <f t="shared" si="15"/>
        <v>4.257972802844165</v>
      </c>
      <c r="K20" s="319">
        <f t="shared" si="16"/>
        <v>3.1922186757562004E-2</v>
      </c>
    </row>
    <row r="21" spans="2:11" x14ac:dyDescent="0.2">
      <c r="B21" s="311">
        <v>10</v>
      </c>
      <c r="C21" s="312">
        <f t="shared" si="17"/>
        <v>1300</v>
      </c>
      <c r="D21" s="313">
        <f t="shared" si="9"/>
        <v>12.45</v>
      </c>
      <c r="E21" s="314">
        <f t="shared" si="10"/>
        <v>131.01399999999998</v>
      </c>
      <c r="F21" s="315">
        <f t="shared" si="11"/>
        <v>143.46399999999997</v>
      </c>
      <c r="G21" s="316">
        <f t="shared" si="12"/>
        <v>16.707972802844168</v>
      </c>
      <c r="H21" s="314">
        <f t="shared" si="13"/>
        <v>131.01399999999998</v>
      </c>
      <c r="I21" s="317">
        <f t="shared" si="14"/>
        <v>147.72197280284416</v>
      </c>
      <c r="J21" s="318">
        <f t="shared" si="15"/>
        <v>4.2579728028441934</v>
      </c>
      <c r="K21" s="319">
        <f t="shared" si="16"/>
        <v>2.9679730126332699E-2</v>
      </c>
    </row>
    <row r="22" spans="2:11" x14ac:dyDescent="0.2">
      <c r="B22" s="311">
        <v>11</v>
      </c>
      <c r="C22" s="312">
        <f t="shared" si="17"/>
        <v>1400</v>
      </c>
      <c r="D22" s="313">
        <f t="shared" si="9"/>
        <v>12.45</v>
      </c>
      <c r="E22" s="314">
        <f t="shared" si="10"/>
        <v>141.09199999999998</v>
      </c>
      <c r="F22" s="315">
        <f t="shared" si="11"/>
        <v>153.54199999999997</v>
      </c>
      <c r="G22" s="316">
        <f t="shared" si="12"/>
        <v>16.707972802844168</v>
      </c>
      <c r="H22" s="314">
        <f t="shared" si="13"/>
        <v>141.09199999999998</v>
      </c>
      <c r="I22" s="317">
        <f t="shared" si="14"/>
        <v>157.79997280284414</v>
      </c>
      <c r="J22" s="318">
        <f t="shared" si="15"/>
        <v>4.257972802844165</v>
      </c>
      <c r="K22" s="319">
        <f t="shared" si="16"/>
        <v>2.7731648687943141E-2</v>
      </c>
    </row>
    <row r="23" spans="2:11" x14ac:dyDescent="0.2">
      <c r="B23" s="311">
        <v>12</v>
      </c>
      <c r="C23" s="312">
        <f t="shared" si="17"/>
        <v>1500</v>
      </c>
      <c r="D23" s="313">
        <f t="shared" si="9"/>
        <v>12.45</v>
      </c>
      <c r="E23" s="314">
        <f t="shared" si="10"/>
        <v>151.16999999999999</v>
      </c>
      <c r="F23" s="315">
        <f t="shared" si="11"/>
        <v>163.61999999999998</v>
      </c>
      <c r="G23" s="316">
        <f t="shared" si="12"/>
        <v>16.707972802844168</v>
      </c>
      <c r="H23" s="314">
        <f t="shared" si="13"/>
        <v>151.16999999999999</v>
      </c>
      <c r="I23" s="317">
        <f t="shared" si="14"/>
        <v>167.87797280284417</v>
      </c>
      <c r="J23" s="318">
        <f t="shared" si="15"/>
        <v>4.2579728028441934</v>
      </c>
      <c r="K23" s="319">
        <f t="shared" si="16"/>
        <v>2.6023547260996174E-2</v>
      </c>
    </row>
    <row r="24" spans="2:11" x14ac:dyDescent="0.2">
      <c r="B24" s="311">
        <v>13</v>
      </c>
      <c r="C24" s="312">
        <f t="shared" si="17"/>
        <v>1600</v>
      </c>
      <c r="D24" s="313">
        <f t="shared" si="9"/>
        <v>12.45</v>
      </c>
      <c r="E24" s="314">
        <f t="shared" si="10"/>
        <v>161.24799999999999</v>
      </c>
      <c r="F24" s="315">
        <f t="shared" si="11"/>
        <v>173.69799999999998</v>
      </c>
      <c r="G24" s="316">
        <f t="shared" si="12"/>
        <v>16.707972802844168</v>
      </c>
      <c r="H24" s="314">
        <f t="shared" si="13"/>
        <v>161.24799999999999</v>
      </c>
      <c r="I24" s="317">
        <f t="shared" si="14"/>
        <v>177.95597280284414</v>
      </c>
      <c r="J24" s="318">
        <f t="shared" si="15"/>
        <v>4.257972802844165</v>
      </c>
      <c r="K24" s="319">
        <f t="shared" si="16"/>
        <v>2.4513654750452887E-2</v>
      </c>
    </row>
    <row r="25" spans="2:11" x14ac:dyDescent="0.2">
      <c r="B25" s="311">
        <v>14</v>
      </c>
      <c r="C25" s="312">
        <f t="shared" si="17"/>
        <v>1700</v>
      </c>
      <c r="D25" s="313">
        <f t="shared" si="9"/>
        <v>12.45</v>
      </c>
      <c r="E25" s="314">
        <f t="shared" si="10"/>
        <v>171.32599999999999</v>
      </c>
      <c r="F25" s="315">
        <f t="shared" si="11"/>
        <v>183.77599999999998</v>
      </c>
      <c r="G25" s="316">
        <f t="shared" si="12"/>
        <v>16.707972802844168</v>
      </c>
      <c r="H25" s="314">
        <f t="shared" si="13"/>
        <v>171.32599999999999</v>
      </c>
      <c r="I25" s="317">
        <f t="shared" si="14"/>
        <v>188.03397280284418</v>
      </c>
      <c r="J25" s="318">
        <f t="shared" si="15"/>
        <v>4.2579728028441934</v>
      </c>
      <c r="K25" s="319">
        <f t="shared" si="16"/>
        <v>2.3169362717896755E-2</v>
      </c>
    </row>
    <row r="26" spans="2:11" x14ac:dyDescent="0.2">
      <c r="B26" s="311">
        <v>15</v>
      </c>
      <c r="C26" s="312">
        <f t="shared" si="17"/>
        <v>1800</v>
      </c>
      <c r="D26" s="313">
        <f t="shared" si="9"/>
        <v>12.45</v>
      </c>
      <c r="E26" s="314">
        <f t="shared" si="10"/>
        <v>181.404</v>
      </c>
      <c r="F26" s="315">
        <f t="shared" si="11"/>
        <v>193.85399999999998</v>
      </c>
      <c r="G26" s="316">
        <f t="shared" si="12"/>
        <v>16.707972802844168</v>
      </c>
      <c r="H26" s="314">
        <f t="shared" si="13"/>
        <v>181.404</v>
      </c>
      <c r="I26" s="317">
        <f t="shared" si="14"/>
        <v>198.11197280284415</v>
      </c>
      <c r="J26" s="318">
        <f t="shared" si="15"/>
        <v>4.257972802844165</v>
      </c>
      <c r="K26" s="319">
        <f t="shared" si="16"/>
        <v>2.1964843659889221E-2</v>
      </c>
    </row>
    <row r="27" spans="2:11" x14ac:dyDescent="0.2">
      <c r="B27" s="311">
        <v>16</v>
      </c>
      <c r="C27" s="312">
        <f t="shared" si="17"/>
        <v>1900</v>
      </c>
      <c r="D27" s="313">
        <f t="shared" si="9"/>
        <v>12.45</v>
      </c>
      <c r="E27" s="314">
        <f t="shared" si="10"/>
        <v>191.482</v>
      </c>
      <c r="F27" s="315">
        <f t="shared" si="11"/>
        <v>203.93199999999999</v>
      </c>
      <c r="G27" s="316">
        <f t="shared" si="12"/>
        <v>16.707972802844168</v>
      </c>
      <c r="H27" s="314">
        <f t="shared" si="13"/>
        <v>191.482</v>
      </c>
      <c r="I27" s="317">
        <f t="shared" si="14"/>
        <v>208.18997280284418</v>
      </c>
      <c r="J27" s="318">
        <f t="shared" si="15"/>
        <v>4.2579728028441934</v>
      </c>
      <c r="K27" s="319">
        <f t="shared" si="16"/>
        <v>2.0879375492047318E-2</v>
      </c>
    </row>
    <row r="28" spans="2:11" x14ac:dyDescent="0.2">
      <c r="B28" s="311">
        <v>17</v>
      </c>
      <c r="C28" s="312">
        <f t="shared" si="17"/>
        <v>2000</v>
      </c>
      <c r="D28" s="313">
        <f t="shared" si="9"/>
        <v>12.45</v>
      </c>
      <c r="E28" s="314">
        <f t="shared" si="10"/>
        <v>201.56</v>
      </c>
      <c r="F28" s="315">
        <f t="shared" si="11"/>
        <v>214.01</v>
      </c>
      <c r="G28" s="316">
        <f t="shared" si="12"/>
        <v>16.707972802844168</v>
      </c>
      <c r="H28" s="314">
        <f t="shared" si="13"/>
        <v>201.56</v>
      </c>
      <c r="I28" s="317">
        <f t="shared" si="14"/>
        <v>218.26797280284416</v>
      </c>
      <c r="J28" s="318">
        <f t="shared" si="15"/>
        <v>4.257972802844165</v>
      </c>
      <c r="K28" s="319">
        <f t="shared" si="16"/>
        <v>1.989613944602666E-2</v>
      </c>
    </row>
    <row r="29" spans="2:11" x14ac:dyDescent="0.2">
      <c r="B29" s="311">
        <v>18</v>
      </c>
      <c r="C29" s="312">
        <f>C28+100</f>
        <v>2100</v>
      </c>
      <c r="D29" s="313">
        <f t="shared" si="9"/>
        <v>12.45</v>
      </c>
      <c r="E29" s="314">
        <f t="shared" si="10"/>
        <v>211.63799999999998</v>
      </c>
      <c r="F29" s="315">
        <f t="shared" si="11"/>
        <v>224.08799999999997</v>
      </c>
      <c r="G29" s="316">
        <f t="shared" si="12"/>
        <v>16.707972802844168</v>
      </c>
      <c r="H29" s="314">
        <f t="shared" si="13"/>
        <v>211.63799999999998</v>
      </c>
      <c r="I29" s="317">
        <f t="shared" si="14"/>
        <v>228.34597280284413</v>
      </c>
      <c r="J29" s="318">
        <f t="shared" si="15"/>
        <v>4.257972802844165</v>
      </c>
      <c r="K29" s="319">
        <f t="shared" si="16"/>
        <v>1.9001342342491189E-2</v>
      </c>
    </row>
    <row r="30" spans="2:11" x14ac:dyDescent="0.2">
      <c r="B30" s="311">
        <v>19</v>
      </c>
      <c r="C30" s="312">
        <f t="shared" si="17"/>
        <v>2200</v>
      </c>
      <c r="D30" s="313">
        <f t="shared" si="9"/>
        <v>12.45</v>
      </c>
      <c r="E30" s="314">
        <f t="shared" si="10"/>
        <v>221.71599999999998</v>
      </c>
      <c r="F30" s="315">
        <f t="shared" si="11"/>
        <v>234.16599999999997</v>
      </c>
      <c r="G30" s="316">
        <f t="shared" si="12"/>
        <v>16.707972802844168</v>
      </c>
      <c r="H30" s="314">
        <f t="shared" si="13"/>
        <v>221.71599999999998</v>
      </c>
      <c r="I30" s="317">
        <f t="shared" si="14"/>
        <v>238.42397280284416</v>
      </c>
      <c r="J30" s="318">
        <f t="shared" si="15"/>
        <v>4.2579728028441934</v>
      </c>
      <c r="K30" s="319">
        <f t="shared" si="16"/>
        <v>1.8183565516958884E-2</v>
      </c>
    </row>
    <row r="31" spans="2:11" x14ac:dyDescent="0.2">
      <c r="B31" s="311">
        <v>20</v>
      </c>
      <c r="C31" s="312">
        <f t="shared" si="17"/>
        <v>2300</v>
      </c>
      <c r="D31" s="313">
        <f t="shared" si="9"/>
        <v>12.45</v>
      </c>
      <c r="E31" s="314">
        <f t="shared" si="10"/>
        <v>231.79399999999998</v>
      </c>
      <c r="F31" s="315">
        <f t="shared" si="11"/>
        <v>244.24399999999997</v>
      </c>
      <c r="G31" s="316">
        <f t="shared" si="12"/>
        <v>16.707972802844168</v>
      </c>
      <c r="H31" s="314">
        <f t="shared" si="13"/>
        <v>231.79399999999998</v>
      </c>
      <c r="I31" s="317">
        <f t="shared" si="14"/>
        <v>248.50197280284414</v>
      </c>
      <c r="J31" s="318">
        <f t="shared" si="15"/>
        <v>4.257972802844165</v>
      </c>
      <c r="K31" s="319">
        <f t="shared" si="16"/>
        <v>1.7433274933444282E-2</v>
      </c>
    </row>
    <row r="32" spans="2:11" x14ac:dyDescent="0.2">
      <c r="B32" s="311">
        <v>21</v>
      </c>
      <c r="C32" s="312">
        <f t="shared" si="17"/>
        <v>2400</v>
      </c>
      <c r="D32" s="313">
        <f t="shared" si="9"/>
        <v>12.45</v>
      </c>
      <c r="E32" s="314">
        <f t="shared" si="10"/>
        <v>241.87199999999999</v>
      </c>
      <c r="F32" s="315">
        <f t="shared" si="11"/>
        <v>254.32199999999997</v>
      </c>
      <c r="G32" s="316">
        <f t="shared" si="12"/>
        <v>16.707972802844168</v>
      </c>
      <c r="H32" s="314">
        <f t="shared" si="13"/>
        <v>241.87199999999999</v>
      </c>
      <c r="I32" s="317">
        <f t="shared" si="14"/>
        <v>258.57997280284417</v>
      </c>
      <c r="J32" s="318">
        <f t="shared" si="15"/>
        <v>4.2579728028441934</v>
      </c>
      <c r="K32" s="319">
        <f t="shared" si="16"/>
        <v>1.6742447774255449E-2</v>
      </c>
    </row>
    <row r="33" spans="2:11" x14ac:dyDescent="0.2">
      <c r="B33" s="311">
        <v>22</v>
      </c>
      <c r="C33" s="312">
        <f t="shared" si="17"/>
        <v>2500</v>
      </c>
      <c r="D33" s="313">
        <f t="shared" si="9"/>
        <v>12.45</v>
      </c>
      <c r="E33" s="314">
        <f t="shared" si="10"/>
        <v>251.95</v>
      </c>
      <c r="F33" s="315">
        <f t="shared" si="11"/>
        <v>264.39999999999998</v>
      </c>
      <c r="G33" s="316">
        <f t="shared" si="12"/>
        <v>16.707972802844168</v>
      </c>
      <c r="H33" s="314">
        <f t="shared" si="13"/>
        <v>251.95</v>
      </c>
      <c r="I33" s="317">
        <f t="shared" si="14"/>
        <v>268.65797280284414</v>
      </c>
      <c r="J33" s="318">
        <f t="shared" si="15"/>
        <v>4.257972802844165</v>
      </c>
      <c r="K33" s="319">
        <f t="shared" si="16"/>
        <v>1.6104284428306224E-2</v>
      </c>
    </row>
    <row r="34" spans="2:11" x14ac:dyDescent="0.2">
      <c r="B34" s="311">
        <v>23</v>
      </c>
      <c r="C34" s="312">
        <f t="shared" si="17"/>
        <v>2600</v>
      </c>
      <c r="D34" s="313">
        <f t="shared" si="9"/>
        <v>12.45</v>
      </c>
      <c r="E34" s="314">
        <f t="shared" si="10"/>
        <v>262.02799999999996</v>
      </c>
      <c r="F34" s="315">
        <f t="shared" si="11"/>
        <v>274.47799999999995</v>
      </c>
      <c r="G34" s="316">
        <f t="shared" si="12"/>
        <v>16.707972802844168</v>
      </c>
      <c r="H34" s="314">
        <f t="shared" si="13"/>
        <v>262.02799999999996</v>
      </c>
      <c r="I34" s="317">
        <f t="shared" si="14"/>
        <v>278.73597280284412</v>
      </c>
      <c r="J34" s="318">
        <f t="shared" si="15"/>
        <v>4.257972802844165</v>
      </c>
      <c r="K34" s="319">
        <f t="shared" si="16"/>
        <v>1.5512983928927512E-2</v>
      </c>
    </row>
    <row r="35" spans="2:11" x14ac:dyDescent="0.2">
      <c r="B35" s="311">
        <v>24</v>
      </c>
      <c r="C35" s="312">
        <f>C34+100</f>
        <v>2700</v>
      </c>
      <c r="D35" s="313">
        <f t="shared" si="9"/>
        <v>12.45</v>
      </c>
      <c r="E35" s="314">
        <f t="shared" si="10"/>
        <v>272.10599999999999</v>
      </c>
      <c r="F35" s="315">
        <f t="shared" si="11"/>
        <v>284.55599999999998</v>
      </c>
      <c r="G35" s="316">
        <f t="shared" si="12"/>
        <v>16.707972802844168</v>
      </c>
      <c r="H35" s="314">
        <f t="shared" si="13"/>
        <v>272.10599999999999</v>
      </c>
      <c r="I35" s="317">
        <f t="shared" si="14"/>
        <v>288.81397280284415</v>
      </c>
      <c r="J35" s="318">
        <f t="shared" si="15"/>
        <v>4.257972802844165</v>
      </c>
      <c r="K35" s="319">
        <f t="shared" si="16"/>
        <v>1.4963567111022664E-2</v>
      </c>
    </row>
    <row r="36" spans="2:11" x14ac:dyDescent="0.2">
      <c r="B36" s="311">
        <v>25</v>
      </c>
      <c r="C36" s="312">
        <f t="shared" si="17"/>
        <v>2800</v>
      </c>
      <c r="D36" s="313">
        <f t="shared" si="9"/>
        <v>12.45</v>
      </c>
      <c r="E36" s="314">
        <f t="shared" si="10"/>
        <v>282.18399999999997</v>
      </c>
      <c r="F36" s="315">
        <f t="shared" si="11"/>
        <v>294.63399999999996</v>
      </c>
      <c r="G36" s="316">
        <f t="shared" si="12"/>
        <v>16.707972802844168</v>
      </c>
      <c r="H36" s="314">
        <f t="shared" si="13"/>
        <v>282.18399999999997</v>
      </c>
      <c r="I36" s="317">
        <f t="shared" si="14"/>
        <v>298.89197280284412</v>
      </c>
      <c r="J36" s="318">
        <f t="shared" si="15"/>
        <v>4.257972802844165</v>
      </c>
      <c r="K36" s="319">
        <f t="shared" si="16"/>
        <v>1.4451736061839996E-2</v>
      </c>
    </row>
    <row r="37" spans="2:11" x14ac:dyDescent="0.2">
      <c r="B37" s="311">
        <v>26</v>
      </c>
      <c r="C37" s="312">
        <f t="shared" si="17"/>
        <v>2900</v>
      </c>
      <c r="D37" s="313">
        <f t="shared" si="9"/>
        <v>12.45</v>
      </c>
      <c r="E37" s="314">
        <f t="shared" si="10"/>
        <v>292.262</v>
      </c>
      <c r="F37" s="315">
        <f t="shared" si="11"/>
        <v>304.71199999999999</v>
      </c>
      <c r="G37" s="316">
        <f t="shared" si="12"/>
        <v>16.707972802844168</v>
      </c>
      <c r="H37" s="314">
        <f t="shared" si="13"/>
        <v>292.262</v>
      </c>
      <c r="I37" s="317">
        <f t="shared" si="14"/>
        <v>308.96997280284415</v>
      </c>
      <c r="J37" s="318">
        <f t="shared" si="15"/>
        <v>4.257972802844165</v>
      </c>
      <c r="K37" s="319">
        <f t="shared" si="16"/>
        <v>1.3973761462771945E-2</v>
      </c>
    </row>
    <row r="38" spans="2:11" ht="13.5" thickBot="1" x14ac:dyDescent="0.25">
      <c r="B38" s="320">
        <v>27</v>
      </c>
      <c r="C38" s="321">
        <f>C37+100</f>
        <v>3000</v>
      </c>
      <c r="D38" s="322">
        <f t="shared" si="9"/>
        <v>12.45</v>
      </c>
      <c r="E38" s="323">
        <f t="shared" si="10"/>
        <v>302.33999999999997</v>
      </c>
      <c r="F38" s="324">
        <f t="shared" si="11"/>
        <v>314.78999999999996</v>
      </c>
      <c r="G38" s="325">
        <f t="shared" si="12"/>
        <v>16.707972802844168</v>
      </c>
      <c r="H38" s="323">
        <f t="shared" si="13"/>
        <v>302.33999999999997</v>
      </c>
      <c r="I38" s="326">
        <f t="shared" si="14"/>
        <v>319.04797280284413</v>
      </c>
      <c r="J38" s="327">
        <f t="shared" si="15"/>
        <v>4.257972802844165</v>
      </c>
      <c r="K38" s="328">
        <f t="shared" si="16"/>
        <v>1.3526391571664175E-2</v>
      </c>
    </row>
    <row r="39" spans="2:11" ht="13.5" thickTop="1" x14ac:dyDescent="0.2">
      <c r="D39" s="329"/>
      <c r="E39" s="330"/>
      <c r="F39" s="329"/>
      <c r="G39" s="331"/>
      <c r="H39" s="330"/>
      <c r="I39" s="331"/>
      <c r="J39" s="331"/>
      <c r="K39" s="332"/>
    </row>
  </sheetData>
  <mergeCells count="3">
    <mergeCell ref="D5:F5"/>
    <mergeCell ref="G5:I5"/>
    <mergeCell ref="J5:K5"/>
  </mergeCells>
  <printOptions horizontalCentered="1"/>
  <pageMargins left="1" right="0.75" top="0.75" bottom="0.75" header="0.3" footer="0.3"/>
  <pageSetup scale="88" fitToHeight="2" orientation="portrait" r:id="rId1"/>
  <headerFooter>
    <oddFooter>&amp;RExhibit JW-9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1"/>
  <sheetViews>
    <sheetView view="pageBreakPreview" zoomScale="85" zoomScaleNormal="75" zoomScaleSheetLayoutView="85" workbookViewId="0">
      <selection activeCell="F24" sqref="F24"/>
    </sheetView>
  </sheetViews>
  <sheetFormatPr defaultRowHeight="15.75" x14ac:dyDescent="0.25"/>
  <cols>
    <col min="1" max="1" width="41.5703125" style="2" customWidth="1"/>
    <col min="2" max="2" width="15.42578125" style="95" bestFit="1" customWidth="1"/>
    <col min="3" max="3" width="15" style="2" bestFit="1" customWidth="1"/>
    <col min="4" max="4" width="17.140625" style="2" customWidth="1"/>
    <col min="5" max="5" width="19.140625" style="2" customWidth="1"/>
    <col min="6" max="6" width="14.85546875" style="2" customWidth="1"/>
    <col min="7" max="7" width="12.5703125" style="2" bestFit="1" customWidth="1"/>
    <col min="8" max="8" width="19.140625" style="2" hidden="1" customWidth="1"/>
    <col min="9" max="9" width="15.85546875" style="2" hidden="1" customWidth="1"/>
    <col min="10" max="10" width="15.7109375" style="2" hidden="1" customWidth="1"/>
    <col min="11" max="11" width="4.5703125" style="2" customWidth="1"/>
    <col min="12" max="12" width="20" style="2" customWidth="1"/>
    <col min="13" max="13" width="18.140625" style="2" bestFit="1" customWidth="1"/>
    <col min="14" max="14" width="15.140625" style="2" customWidth="1"/>
    <col min="15" max="16" width="9.140625" style="2"/>
    <col min="17" max="17" width="10.7109375" style="2" customWidth="1"/>
    <col min="18" max="16384" width="9.140625" style="2"/>
  </cols>
  <sheetData>
    <row r="1" spans="1:18" ht="18.75" x14ac:dyDescent="0.3">
      <c r="A1" s="128" t="str">
        <f>'Present and Proposed Rates'!B1</f>
        <v>JACKSON PURCHASE ENERGY CORPORATION</v>
      </c>
      <c r="B1" s="150"/>
    </row>
    <row r="2" spans="1:18" x14ac:dyDescent="0.25">
      <c r="A2" s="1" t="s">
        <v>128</v>
      </c>
    </row>
    <row r="5" spans="1:18" ht="57" customHeight="1" x14ac:dyDescent="0.25">
      <c r="A5" s="35" t="s">
        <v>14</v>
      </c>
      <c r="B5" s="129" t="s">
        <v>81</v>
      </c>
      <c r="C5" s="36" t="s">
        <v>8</v>
      </c>
      <c r="D5" s="36" t="s">
        <v>19</v>
      </c>
      <c r="E5" s="36" t="s">
        <v>33</v>
      </c>
      <c r="F5" s="36" t="s">
        <v>13</v>
      </c>
      <c r="G5" s="36" t="s">
        <v>20</v>
      </c>
      <c r="H5" s="36" t="s">
        <v>15</v>
      </c>
      <c r="I5" s="36" t="s">
        <v>13</v>
      </c>
      <c r="J5" s="36" t="s">
        <v>20</v>
      </c>
    </row>
    <row r="6" spans="1:18" x14ac:dyDescent="0.25">
      <c r="A6" s="34"/>
      <c r="B6" s="132"/>
    </row>
    <row r="7" spans="1:18" s="34" customFormat="1" x14ac:dyDescent="0.25">
      <c r="A7" s="34" t="str">
        <f>List!B5</f>
        <v>R - Residential</v>
      </c>
      <c r="B7" s="132" t="str">
        <f>List!C5</f>
        <v>R</v>
      </c>
      <c r="C7" s="134">
        <f>'R'!D15</f>
        <v>347394765</v>
      </c>
      <c r="D7" s="135">
        <f>'R'!G25</f>
        <v>41386468.950000003</v>
      </c>
      <c r="E7" s="136">
        <f>'R'!G23</f>
        <v>41360071.024089001</v>
      </c>
      <c r="F7" s="136">
        <f t="shared" ref="F7:F14" si="0">E7-D7</f>
        <v>-26397.925911001861</v>
      </c>
      <c r="G7" s="137">
        <f t="shared" ref="G7:G14" si="1">F7/D7</f>
        <v>-6.3783953018301312E-4</v>
      </c>
      <c r="H7" s="136">
        <v>0</v>
      </c>
      <c r="I7" s="136">
        <f t="shared" ref="I7:I11" si="2">H7-E7</f>
        <v>-41360071.024089001</v>
      </c>
      <c r="J7" s="137">
        <f t="shared" ref="J7:J16" si="3">I7/E7</f>
        <v>-1</v>
      </c>
      <c r="L7" s="2"/>
      <c r="M7" s="8"/>
      <c r="N7" s="2"/>
      <c r="O7" s="2"/>
      <c r="P7" s="2"/>
      <c r="Q7" s="2"/>
      <c r="R7" s="2"/>
    </row>
    <row r="8" spans="1:18" s="34" customFormat="1" x14ac:dyDescent="0.25">
      <c r="A8" s="34" t="str">
        <f>List!B6</f>
        <v>C-1 Small Commercial Single Phase</v>
      </c>
      <c r="B8" s="132" t="str">
        <f>List!C6</f>
        <v>C1</v>
      </c>
      <c r="C8" s="134">
        <f>'C-1'!D17</f>
        <v>31651234</v>
      </c>
      <c r="D8" s="135">
        <f>'C-1'!G28</f>
        <v>4037362.7800000003</v>
      </c>
      <c r="E8" s="136">
        <f>'C-1'!G26</f>
        <v>4029380.2011850001</v>
      </c>
      <c r="F8" s="136">
        <f t="shared" si="0"/>
        <v>-7982.5788150001317</v>
      </c>
      <c r="G8" s="137">
        <f t="shared" si="1"/>
        <v>-1.9771765010921636E-3</v>
      </c>
      <c r="H8" s="67">
        <v>0</v>
      </c>
      <c r="I8" s="67">
        <f t="shared" si="2"/>
        <v>-4029380.2011850001</v>
      </c>
      <c r="J8" s="137">
        <f t="shared" si="3"/>
        <v>-1</v>
      </c>
      <c r="L8" s="2"/>
      <c r="M8" s="8"/>
      <c r="N8" s="2"/>
      <c r="O8" s="2"/>
      <c r="P8" s="2"/>
      <c r="Q8" s="2"/>
      <c r="R8" s="2"/>
    </row>
    <row r="9" spans="1:18" s="34" customFormat="1" x14ac:dyDescent="0.25">
      <c r="A9" s="34" t="str">
        <f>List!B7</f>
        <v>C-3 Small Commercial Three Phase</v>
      </c>
      <c r="B9" s="132" t="str">
        <f>List!C7</f>
        <v>C3</v>
      </c>
      <c r="C9" s="134">
        <f>'C-3'!D17</f>
        <v>11175864</v>
      </c>
      <c r="D9" s="135">
        <f>'C-3'!G28</f>
        <v>1313724.99</v>
      </c>
      <c r="E9" s="136">
        <f>'C-3'!G26</f>
        <v>1311181.4173850005</v>
      </c>
      <c r="F9" s="136">
        <f t="shared" si="0"/>
        <v>-2543.572614999488</v>
      </c>
      <c r="G9" s="137">
        <f t="shared" si="1"/>
        <v>-1.9361530262125013E-3</v>
      </c>
      <c r="H9" s="67">
        <v>0</v>
      </c>
      <c r="I9" s="67">
        <f>H9-E9</f>
        <v>-1311181.4173850005</v>
      </c>
      <c r="J9" s="137">
        <f>I9/E9</f>
        <v>-1</v>
      </c>
      <c r="L9" s="2"/>
      <c r="M9" s="8"/>
      <c r="N9" s="2"/>
      <c r="O9" s="2"/>
      <c r="P9" s="2"/>
      <c r="Q9" s="2"/>
      <c r="R9" s="2"/>
    </row>
    <row r="10" spans="1:18" s="34" customFormat="1" x14ac:dyDescent="0.25">
      <c r="A10" s="34" t="str">
        <f>List!B8</f>
        <v>D - Commercial and Industrial Demand &lt; 3,000 kW</v>
      </c>
      <c r="B10" s="132" t="str">
        <f>List!C8</f>
        <v>D</v>
      </c>
      <c r="C10" s="138">
        <f>D!D21</f>
        <v>178038374</v>
      </c>
      <c r="D10" s="265">
        <f>D!G36</f>
        <v>17694907.049999997</v>
      </c>
      <c r="E10" s="83">
        <f>D!G34</f>
        <v>17860901.109617002</v>
      </c>
      <c r="F10" s="83">
        <f t="shared" si="0"/>
        <v>165994.05961700529</v>
      </c>
      <c r="G10" s="137">
        <f t="shared" si="1"/>
        <v>9.380894691786771E-3</v>
      </c>
      <c r="H10" s="69">
        <v>0</v>
      </c>
      <c r="I10" s="69">
        <f t="shared" si="2"/>
        <v>-17860901.109617002</v>
      </c>
      <c r="J10" s="74">
        <f t="shared" si="3"/>
        <v>-1</v>
      </c>
      <c r="L10" s="2"/>
      <c r="M10" s="8"/>
      <c r="N10" s="2"/>
      <c r="O10" s="2"/>
      <c r="P10" s="2"/>
      <c r="Q10" s="2"/>
      <c r="R10" s="2"/>
    </row>
    <row r="11" spans="1:18" s="34" customFormat="1" x14ac:dyDescent="0.25">
      <c r="A11" s="34" t="str">
        <f>List!B9</f>
        <v>I-E - Large Commercial Existing</v>
      </c>
      <c r="B11" s="132" t="str">
        <f>List!C9</f>
        <v>I-E</v>
      </c>
      <c r="C11" s="138">
        <f>'I-E'!D17</f>
        <v>16369364</v>
      </c>
      <c r="D11" s="265">
        <f>'I-E'!G32</f>
        <v>1656679.3299999998</v>
      </c>
      <c r="E11" s="83">
        <f>'I-E'!G30</f>
        <v>1069215.7040579999</v>
      </c>
      <c r="F11" s="83">
        <f t="shared" si="0"/>
        <v>-587463.62594199996</v>
      </c>
      <c r="G11" s="137">
        <f t="shared" si="1"/>
        <v>-0.35460309989018818</v>
      </c>
      <c r="H11" s="69">
        <v>0</v>
      </c>
      <c r="I11" s="69">
        <f t="shared" si="2"/>
        <v>-1069215.7040579999</v>
      </c>
      <c r="J11" s="74">
        <f t="shared" si="3"/>
        <v>-1</v>
      </c>
      <c r="L11" s="2"/>
      <c r="M11" s="8"/>
      <c r="N11" s="2"/>
      <c r="O11" s="2"/>
      <c r="P11" s="2"/>
      <c r="Q11" s="2"/>
      <c r="R11" s="2"/>
    </row>
    <row r="12" spans="1:18" s="34" customFormat="1" x14ac:dyDescent="0.25">
      <c r="A12" s="34" t="str">
        <f>List!B10</f>
        <v>I-E - Large Commercial Existing - Direct Serve</v>
      </c>
      <c r="B12" s="132" t="str">
        <f>List!C10</f>
        <v>I-E</v>
      </c>
      <c r="C12" s="134">
        <f>'I-E Direct'!D17</f>
        <v>5156881</v>
      </c>
      <c r="D12" s="265">
        <f>'I-E Direct'!G32</f>
        <v>825819.24999999988</v>
      </c>
      <c r="E12" s="83">
        <f>'I-E Direct'!G30</f>
        <v>861781.56183670775</v>
      </c>
      <c r="F12" s="83">
        <f t="shared" si="0"/>
        <v>35962.311836707871</v>
      </c>
      <c r="G12" s="137">
        <f t="shared" si="1"/>
        <v>4.3547437089542146E-2</v>
      </c>
      <c r="H12" s="136">
        <v>0</v>
      </c>
      <c r="I12" s="136">
        <f t="shared" ref="I12:I13" si="4">H12-E12</f>
        <v>-861781.56183670775</v>
      </c>
      <c r="J12" s="137">
        <f t="shared" ref="J12:J13" si="5">I12/E12</f>
        <v>-1</v>
      </c>
      <c r="L12" s="2"/>
      <c r="M12" s="8"/>
      <c r="N12" s="2"/>
      <c r="O12" s="2"/>
      <c r="P12" s="2"/>
      <c r="Q12" s="2"/>
      <c r="R12" s="2"/>
    </row>
    <row r="13" spans="1:18" s="34" customFormat="1" x14ac:dyDescent="0.25">
      <c r="A13" s="34" t="str">
        <f>List!B11</f>
        <v>L - Large Commercial and Industrial 3,000 - 5,000 kW</v>
      </c>
      <c r="B13" s="132" t="str">
        <f>List!C11</f>
        <v>L</v>
      </c>
      <c r="C13" s="134">
        <f>L!D17</f>
        <v>6930000</v>
      </c>
      <c r="D13" s="135">
        <f>L!G31</f>
        <v>925733.57</v>
      </c>
      <c r="E13" s="136">
        <f>L!G29</f>
        <v>925733.54710000008</v>
      </c>
      <c r="F13" s="136">
        <f t="shared" si="0"/>
        <v>-2.2899999865330756E-2</v>
      </c>
      <c r="G13" s="137">
        <f t="shared" si="1"/>
        <v>-2.4737138856626703E-8</v>
      </c>
      <c r="H13" s="67">
        <v>0</v>
      </c>
      <c r="I13" s="67">
        <f t="shared" si="4"/>
        <v>-925733.54710000008</v>
      </c>
      <c r="J13" s="137">
        <f t="shared" si="5"/>
        <v>-1</v>
      </c>
      <c r="L13" s="2"/>
      <c r="M13" s="8"/>
      <c r="N13" s="2"/>
      <c r="O13" s="2"/>
      <c r="P13" s="2"/>
      <c r="Q13" s="2"/>
      <c r="R13" s="2"/>
    </row>
    <row r="14" spans="1:18" s="34" customFormat="1" x14ac:dyDescent="0.25">
      <c r="A14" s="34" t="str">
        <f>List!B12</f>
        <v>OL - Outdoor Lighting</v>
      </c>
      <c r="B14" s="132" t="str">
        <f>List!C12</f>
        <v>OL</v>
      </c>
      <c r="C14" s="134">
        <f>Lighting!D16</f>
        <v>8151324</v>
      </c>
      <c r="D14" s="135">
        <f>Lighting!I18</f>
        <v>1446963.9299999997</v>
      </c>
      <c r="E14" s="136">
        <f>Lighting!I16</f>
        <v>1446963.9299999997</v>
      </c>
      <c r="F14" s="136">
        <f t="shared" si="0"/>
        <v>0</v>
      </c>
      <c r="G14" s="137">
        <f t="shared" si="1"/>
        <v>0</v>
      </c>
      <c r="H14" s="67">
        <v>0</v>
      </c>
      <c r="I14" s="67">
        <f>H14-E14</f>
        <v>-1446963.9299999997</v>
      </c>
      <c r="J14" s="137">
        <f>I14/E14</f>
        <v>-1</v>
      </c>
      <c r="L14" s="2"/>
      <c r="M14" s="8"/>
      <c r="N14" s="2"/>
      <c r="O14" s="2"/>
      <c r="P14" s="2"/>
      <c r="Q14" s="2"/>
      <c r="R14" s="2"/>
    </row>
    <row r="15" spans="1:18" s="34" customFormat="1" x14ac:dyDescent="0.25">
      <c r="B15" s="132"/>
      <c r="C15" s="138"/>
      <c r="D15" s="97"/>
      <c r="E15" s="69"/>
      <c r="F15" s="136"/>
      <c r="G15" s="137"/>
      <c r="H15" s="69">
        <v>0</v>
      </c>
      <c r="I15" s="69">
        <f t="shared" ref="I15" si="6">H15-E15</f>
        <v>0</v>
      </c>
      <c r="J15" s="74" t="e">
        <f t="shared" ref="J15" si="7">I15/E15</f>
        <v>#DIV/0!</v>
      </c>
      <c r="L15" s="2"/>
      <c r="M15" s="2"/>
      <c r="N15" s="2"/>
      <c r="O15" s="2"/>
      <c r="P15" s="2"/>
      <c r="Q15" s="2"/>
      <c r="R15" s="2"/>
    </row>
    <row r="16" spans="1:18" s="34" customFormat="1" ht="16.5" thickBot="1" x14ac:dyDescent="0.3">
      <c r="B16" s="132"/>
      <c r="C16" s="89">
        <f>SUM(C7:C15)</f>
        <v>604867806</v>
      </c>
      <c r="D16" s="92">
        <f>SUM(D7:D15)</f>
        <v>69287659.849999994</v>
      </c>
      <c r="E16" s="227">
        <f>SUM(E7:E15)</f>
        <v>68865228.495270699</v>
      </c>
      <c r="F16" s="90">
        <f>SUM(F7:F15)</f>
        <v>-422431.35472928814</v>
      </c>
      <c r="G16" s="91">
        <f>F16/D16</f>
        <v>-6.0967761884844224E-3</v>
      </c>
      <c r="H16" s="92">
        <f>SUM(H7:H15)</f>
        <v>0</v>
      </c>
      <c r="I16" s="90">
        <f>SUM(I7:I15)</f>
        <v>-68865228.495270699</v>
      </c>
      <c r="J16" s="91">
        <f t="shared" si="3"/>
        <v>-1</v>
      </c>
      <c r="L16" s="2"/>
      <c r="M16" s="2"/>
      <c r="N16" s="2"/>
      <c r="O16" s="2"/>
      <c r="P16" s="2"/>
      <c r="Q16" s="2"/>
      <c r="R16" s="2"/>
    </row>
    <row r="17" spans="1:12" ht="16.5" thickTop="1" x14ac:dyDescent="0.25">
      <c r="E17" s="11"/>
      <c r="H17" s="11"/>
    </row>
    <row r="18" spans="1:12" ht="15.75" customHeight="1" x14ac:dyDescent="0.25">
      <c r="B18" s="95" t="s">
        <v>35</v>
      </c>
      <c r="C18" s="67">
        <f>C16</f>
        <v>604867806</v>
      </c>
      <c r="D18" s="14">
        <f>D16</f>
        <v>69287659.849999994</v>
      </c>
      <c r="E18" s="14">
        <f>E16</f>
        <v>68865228.495270699</v>
      </c>
      <c r="H18" s="57"/>
    </row>
    <row r="19" spans="1:12" ht="15.75" customHeight="1" x14ac:dyDescent="0.25">
      <c r="B19" s="95" t="s">
        <v>103</v>
      </c>
      <c r="C19" s="350">
        <v>605194563</v>
      </c>
      <c r="D19" s="47">
        <v>69594978</v>
      </c>
      <c r="E19" s="47">
        <f>D19</f>
        <v>69594978</v>
      </c>
      <c r="G19" s="22"/>
      <c r="H19" s="110"/>
    </row>
    <row r="20" spans="1:12" ht="15.75" customHeight="1" x14ac:dyDescent="0.25">
      <c r="B20" s="95" t="s">
        <v>13</v>
      </c>
      <c r="C20" s="14">
        <f>C19-C18</f>
        <v>326757</v>
      </c>
      <c r="D20" s="14">
        <f>D19-D18</f>
        <v>307318.15000000596</v>
      </c>
      <c r="E20" s="14">
        <f>E19-E18</f>
        <v>729749.50472930074</v>
      </c>
      <c r="F20" s="22"/>
      <c r="H20" s="111"/>
    </row>
    <row r="21" spans="1:12" ht="15.75" customHeight="1" x14ac:dyDescent="0.25">
      <c r="C21" s="345">
        <f>C20/C19</f>
        <v>5.3992058087937579E-4</v>
      </c>
      <c r="D21" s="345">
        <f t="shared" ref="D21:E21" si="8">D20/D19</f>
        <v>4.4158092843998879E-3</v>
      </c>
      <c r="E21" s="345">
        <f t="shared" si="8"/>
        <v>1.0485663271986389E-2</v>
      </c>
      <c r="F21" s="109"/>
      <c r="G21" s="30"/>
      <c r="H21" s="39"/>
      <c r="L21" s="14"/>
    </row>
    <row r="22" spans="1:12" ht="15.75" customHeight="1" x14ac:dyDescent="0.25">
      <c r="C22" s="22"/>
      <c r="D22" s="22"/>
      <c r="F22" s="22"/>
    </row>
    <row r="23" spans="1:12" x14ac:dyDescent="0.25">
      <c r="A23" s="52"/>
      <c r="C23" s="67"/>
      <c r="D23" s="67"/>
      <c r="E23" s="133"/>
      <c r="F23" s="19"/>
      <c r="G23" s="19"/>
      <c r="H23" s="19"/>
      <c r="I23" s="19"/>
      <c r="J23" s="19"/>
    </row>
    <row r="24" spans="1:12" x14ac:dyDescent="0.25">
      <c r="A24" s="44"/>
      <c r="B24" s="348"/>
      <c r="C24" s="213"/>
      <c r="D24" s="225"/>
      <c r="E24" s="103"/>
      <c r="F24" s="103"/>
      <c r="G24" s="103"/>
      <c r="H24" s="103"/>
      <c r="I24" s="103"/>
      <c r="J24" s="103"/>
    </row>
    <row r="25" spans="1:12" x14ac:dyDescent="0.25">
      <c r="C25" s="130"/>
      <c r="D25" s="130"/>
      <c r="E25" s="130"/>
      <c r="F25" s="130"/>
      <c r="G25" s="130"/>
      <c r="H25" s="130"/>
      <c r="I25" s="19"/>
      <c r="J25" s="19"/>
    </row>
    <row r="26" spans="1:12" x14ac:dyDescent="0.25">
      <c r="A26" s="107"/>
      <c r="B26" s="112"/>
      <c r="C26" s="49"/>
      <c r="D26" s="51"/>
      <c r="E26" s="28"/>
      <c r="F26" s="50"/>
      <c r="G26" s="50"/>
      <c r="H26" s="28"/>
      <c r="I26" s="50"/>
      <c r="J26" s="28"/>
    </row>
    <row r="27" spans="1:12" x14ac:dyDescent="0.25">
      <c r="A27" s="107"/>
      <c r="B27" s="112"/>
      <c r="C27" s="49"/>
      <c r="D27" s="43"/>
      <c r="E27" s="69"/>
      <c r="F27" s="83"/>
      <c r="G27" s="74"/>
      <c r="H27" s="69"/>
      <c r="I27" s="83"/>
      <c r="J27" s="74"/>
    </row>
    <row r="28" spans="1:12" x14ac:dyDescent="0.25">
      <c r="A28" s="107"/>
      <c r="B28" s="112"/>
      <c r="C28" s="49"/>
      <c r="D28" s="51"/>
      <c r="E28" s="28"/>
      <c r="F28" s="69"/>
      <c r="G28" s="69"/>
      <c r="H28" s="28"/>
      <c r="I28" s="83"/>
      <c r="J28" s="74"/>
    </row>
    <row r="29" spans="1:12" x14ac:dyDescent="0.25">
      <c r="A29" s="107"/>
      <c r="B29" s="112"/>
      <c r="C29" s="49"/>
      <c r="D29" s="43"/>
      <c r="E29" s="69"/>
      <c r="F29" s="69"/>
      <c r="G29" s="69"/>
      <c r="H29" s="69"/>
      <c r="I29" s="83"/>
      <c r="J29" s="74"/>
    </row>
    <row r="30" spans="1:12" x14ac:dyDescent="0.25">
      <c r="A30" s="107"/>
      <c r="B30" s="112"/>
      <c r="C30" s="49"/>
      <c r="D30" s="51"/>
      <c r="E30" s="28"/>
      <c r="F30" s="69"/>
      <c r="G30" s="69"/>
      <c r="H30" s="28"/>
      <c r="I30" s="83"/>
      <c r="J30" s="74"/>
    </row>
    <row r="31" spans="1:12" x14ac:dyDescent="0.25">
      <c r="A31" s="107"/>
      <c r="B31" s="112"/>
      <c r="C31" s="49"/>
      <c r="D31" s="43"/>
      <c r="E31" s="69"/>
      <c r="F31" s="69"/>
      <c r="G31" s="69"/>
      <c r="H31" s="69"/>
      <c r="I31" s="83"/>
      <c r="J31" s="74"/>
    </row>
    <row r="32" spans="1:12" x14ac:dyDescent="0.25">
      <c r="A32" s="107"/>
      <c r="B32" s="112"/>
      <c r="C32" s="51"/>
      <c r="D32" s="51"/>
      <c r="E32" s="28"/>
      <c r="F32" s="69"/>
      <c r="G32" s="69"/>
      <c r="H32" s="28"/>
      <c r="I32" s="83"/>
      <c r="J32" s="74"/>
    </row>
    <row r="33" spans="1:10" x14ac:dyDescent="0.25">
      <c r="A33" s="53"/>
      <c r="B33" s="85"/>
      <c r="C33" s="39"/>
      <c r="D33" s="45"/>
      <c r="E33" s="42"/>
      <c r="F33" s="46"/>
      <c r="G33" s="46"/>
      <c r="H33" s="42"/>
      <c r="I33" s="18"/>
      <c r="J33" s="28"/>
    </row>
    <row r="34" spans="1:10" x14ac:dyDescent="0.25">
      <c r="A34" s="52"/>
      <c r="C34" s="8"/>
      <c r="D34" s="51"/>
      <c r="E34" s="28"/>
      <c r="F34" s="14"/>
      <c r="G34" s="14"/>
      <c r="H34" s="28"/>
    </row>
    <row r="35" spans="1:10" x14ac:dyDescent="0.25">
      <c r="C35" s="8"/>
      <c r="E35" s="31"/>
      <c r="F35" s="26"/>
      <c r="H35" s="82"/>
    </row>
    <row r="36" spans="1:10" x14ac:dyDescent="0.25">
      <c r="C36" s="8"/>
      <c r="F36" s="8"/>
      <c r="G36" s="8"/>
    </row>
    <row r="38" spans="1:10" x14ac:dyDescent="0.25">
      <c r="G38" s="30"/>
    </row>
    <row r="40" spans="1:10" x14ac:dyDescent="0.25">
      <c r="A40" s="52"/>
      <c r="C40" s="78"/>
    </row>
    <row r="41" spans="1:10" x14ac:dyDescent="0.25">
      <c r="A41" s="52"/>
    </row>
  </sheetData>
  <phoneticPr fontId="0" type="noConversion"/>
  <pageMargins left="0.75" right="0.35" top="1" bottom="1" header="0.5" footer="0.5"/>
  <pageSetup scale="91" orientation="landscape" r:id="rId1"/>
  <headerFooter alignWithMargins="0">
    <oddFooter>&amp;RExhibit JW-6
Page &amp;P of &amp;N</oddFooter>
  </headerFooter>
  <ignoredErrors>
    <ignoredError sqref="G1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3D4F"/>
  </sheetPr>
  <dimension ref="A3:C14"/>
  <sheetViews>
    <sheetView workbookViewId="0">
      <selection activeCell="G26" sqref="G26"/>
    </sheetView>
  </sheetViews>
  <sheetFormatPr defaultRowHeight="12.75" x14ac:dyDescent="0.2"/>
  <cols>
    <col min="1" max="1" width="9.140625" style="257"/>
    <col min="2" max="2" width="50.5703125" customWidth="1"/>
  </cols>
  <sheetData>
    <row r="3" spans="1:3" x14ac:dyDescent="0.2">
      <c r="B3" s="253" t="s">
        <v>5</v>
      </c>
      <c r="C3" s="253" t="s">
        <v>61</v>
      </c>
    </row>
    <row r="5" spans="1:3" x14ac:dyDescent="0.2">
      <c r="A5" s="257">
        <v>1</v>
      </c>
      <c r="B5" s="253" t="s">
        <v>156</v>
      </c>
      <c r="C5" s="254" t="s">
        <v>157</v>
      </c>
    </row>
    <row r="6" spans="1:3" x14ac:dyDescent="0.2">
      <c r="A6" s="257">
        <v>2</v>
      </c>
      <c r="B6" s="253" t="s">
        <v>158</v>
      </c>
      <c r="C6" s="254" t="s">
        <v>159</v>
      </c>
    </row>
    <row r="7" spans="1:3" x14ac:dyDescent="0.2">
      <c r="A7" s="257">
        <v>3</v>
      </c>
      <c r="B7" s="253" t="s">
        <v>188</v>
      </c>
      <c r="C7" s="254" t="s">
        <v>161</v>
      </c>
    </row>
    <row r="8" spans="1:3" x14ac:dyDescent="0.2">
      <c r="A8" s="257">
        <v>4</v>
      </c>
      <c r="B8" s="253" t="s">
        <v>162</v>
      </c>
      <c r="C8" s="254" t="s">
        <v>163</v>
      </c>
    </row>
    <row r="9" spans="1:3" x14ac:dyDescent="0.2">
      <c r="A9" s="257">
        <v>5</v>
      </c>
      <c r="B9" s="253" t="s">
        <v>164</v>
      </c>
      <c r="C9" s="254" t="s">
        <v>165</v>
      </c>
    </row>
    <row r="10" spans="1:3" x14ac:dyDescent="0.2">
      <c r="A10" s="257">
        <v>6</v>
      </c>
      <c r="B10" s="253" t="s">
        <v>189</v>
      </c>
      <c r="C10" s="254" t="s">
        <v>165</v>
      </c>
    </row>
    <row r="11" spans="1:3" x14ac:dyDescent="0.2">
      <c r="A11" s="257">
        <v>7</v>
      </c>
      <c r="B11" s="253" t="s">
        <v>167</v>
      </c>
      <c r="C11" s="255" t="s">
        <v>168</v>
      </c>
    </row>
    <row r="12" spans="1:3" x14ac:dyDescent="0.2">
      <c r="A12" s="257">
        <v>8</v>
      </c>
      <c r="B12" s="253" t="s">
        <v>169</v>
      </c>
      <c r="C12" s="255" t="s">
        <v>130</v>
      </c>
    </row>
    <row r="13" spans="1:3" x14ac:dyDescent="0.2">
      <c r="A13" s="257">
        <v>9</v>
      </c>
      <c r="B13" s="256" t="s">
        <v>154</v>
      </c>
      <c r="C13" s="255" t="s">
        <v>155</v>
      </c>
    </row>
    <row r="14" spans="1:3" x14ac:dyDescent="0.2">
      <c r="A14" s="257">
        <v>10</v>
      </c>
      <c r="B14" s="256" t="s">
        <v>154</v>
      </c>
      <c r="C14" s="255" t="s">
        <v>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3D4F"/>
  </sheetPr>
  <dimension ref="A1:R132"/>
  <sheetViews>
    <sheetView topLeftCell="A106" zoomScale="75" zoomScaleNormal="75" workbookViewId="0">
      <selection activeCell="M137" sqref="M137"/>
    </sheetView>
  </sheetViews>
  <sheetFormatPr defaultRowHeight="12.75" x14ac:dyDescent="0.2"/>
  <cols>
    <col min="1" max="1" width="4.85546875" style="238" customWidth="1"/>
    <col min="2" max="2" width="8.140625" style="238" customWidth="1"/>
    <col min="3" max="3" width="52" style="238" bestFit="1" customWidth="1"/>
    <col min="4" max="4" width="9.140625" style="252"/>
    <col min="5" max="5" width="16.140625" style="238" customWidth="1"/>
    <col min="6" max="8" width="14" style="238" customWidth="1"/>
    <col min="9" max="9" width="17.85546875" style="238" customWidth="1"/>
    <col min="10" max="10" width="14" style="238" customWidth="1"/>
    <col min="11" max="11" width="16.42578125" style="238" customWidth="1"/>
    <col min="12" max="12" width="15.5703125" style="238" customWidth="1"/>
    <col min="13" max="15" width="14" style="238" customWidth="1"/>
    <col min="16" max="16" width="15.140625" style="238" customWidth="1"/>
    <col min="17" max="17" width="17.28515625" style="238" customWidth="1"/>
    <col min="18" max="18" width="14" style="267" bestFit="1" customWidth="1"/>
    <col min="19" max="16384" width="9.140625" style="260"/>
  </cols>
  <sheetData>
    <row r="1" spans="1:18" x14ac:dyDescent="0.2">
      <c r="A1" s="234" t="s">
        <v>153</v>
      </c>
    </row>
    <row r="2" spans="1:18" x14ac:dyDescent="0.2">
      <c r="A2" s="268" t="s">
        <v>131</v>
      </c>
    </row>
    <row r="4" spans="1:18" x14ac:dyDescent="0.2">
      <c r="B4" s="268" t="s">
        <v>132</v>
      </c>
    </row>
    <row r="5" spans="1:18" x14ac:dyDescent="0.2">
      <c r="E5" s="269" t="s">
        <v>133</v>
      </c>
      <c r="F5" s="269" t="s">
        <v>134</v>
      </c>
      <c r="G5" s="269" t="s">
        <v>135</v>
      </c>
      <c r="H5" s="269" t="s">
        <v>136</v>
      </c>
      <c r="I5" s="269" t="s">
        <v>137</v>
      </c>
      <c r="J5" s="269" t="s">
        <v>138</v>
      </c>
      <c r="K5" s="269" t="s">
        <v>139</v>
      </c>
      <c r="L5" s="269" t="s">
        <v>140</v>
      </c>
      <c r="M5" s="269" t="s">
        <v>141</v>
      </c>
      <c r="N5" s="269" t="s">
        <v>142</v>
      </c>
      <c r="O5" s="269" t="s">
        <v>143</v>
      </c>
      <c r="P5" s="269" t="s">
        <v>144</v>
      </c>
      <c r="Q5" s="269" t="s">
        <v>65</v>
      </c>
      <c r="R5" s="270" t="s">
        <v>145</v>
      </c>
    </row>
    <row r="6" spans="1:18" x14ac:dyDescent="0.2">
      <c r="B6" s="255">
        <v>1</v>
      </c>
      <c r="C6" s="253" t="s">
        <v>156</v>
      </c>
      <c r="D6" s="255" t="s">
        <v>157</v>
      </c>
      <c r="E6" s="271">
        <v>25489</v>
      </c>
      <c r="F6" s="271">
        <v>25505</v>
      </c>
      <c r="G6" s="271">
        <v>25516</v>
      </c>
      <c r="H6" s="271">
        <v>25499</v>
      </c>
      <c r="I6" s="271">
        <v>25509</v>
      </c>
      <c r="J6" s="271">
        <v>25537</v>
      </c>
      <c r="K6" s="271">
        <v>25542</v>
      </c>
      <c r="L6" s="271">
        <v>25545</v>
      </c>
      <c r="M6" s="271">
        <v>25550</v>
      </c>
      <c r="N6" s="271">
        <v>25551</v>
      </c>
      <c r="O6" s="271">
        <v>25569</v>
      </c>
      <c r="P6" s="271">
        <v>25546</v>
      </c>
      <c r="Q6" s="267">
        <v>306358</v>
      </c>
      <c r="R6" s="267">
        <v>25529.833333333332</v>
      </c>
    </row>
    <row r="7" spans="1:18" x14ac:dyDescent="0.2">
      <c r="B7" s="255">
        <v>2</v>
      </c>
      <c r="C7" s="253" t="s">
        <v>158</v>
      </c>
      <c r="D7" s="255" t="s">
        <v>159</v>
      </c>
      <c r="E7" s="271">
        <v>3259</v>
      </c>
      <c r="F7" s="271">
        <v>3290</v>
      </c>
      <c r="G7" s="271">
        <v>3286</v>
      </c>
      <c r="H7" s="271">
        <v>3275</v>
      </c>
      <c r="I7" s="271">
        <v>3267</v>
      </c>
      <c r="J7" s="271">
        <v>3269</v>
      </c>
      <c r="K7" s="271">
        <v>3270</v>
      </c>
      <c r="L7" s="271">
        <v>3273</v>
      </c>
      <c r="M7" s="271">
        <v>3276</v>
      </c>
      <c r="N7" s="271">
        <v>3297</v>
      </c>
      <c r="O7" s="271">
        <v>3312</v>
      </c>
      <c r="P7" s="271">
        <v>3356</v>
      </c>
      <c r="Q7" s="267">
        <v>39430</v>
      </c>
      <c r="R7" s="267">
        <v>3285.8333333333335</v>
      </c>
    </row>
    <row r="8" spans="1:18" x14ac:dyDescent="0.2">
      <c r="B8" s="255">
        <v>3</v>
      </c>
      <c r="C8" s="253" t="s">
        <v>160</v>
      </c>
      <c r="D8" s="255" t="s">
        <v>161</v>
      </c>
      <c r="E8" s="271">
        <v>462</v>
      </c>
      <c r="F8" s="271">
        <v>461</v>
      </c>
      <c r="G8" s="271">
        <v>456</v>
      </c>
      <c r="H8" s="271">
        <v>453</v>
      </c>
      <c r="I8" s="271">
        <v>458</v>
      </c>
      <c r="J8" s="271">
        <v>460</v>
      </c>
      <c r="K8" s="271">
        <v>458</v>
      </c>
      <c r="L8" s="271">
        <v>460</v>
      </c>
      <c r="M8" s="271">
        <v>464</v>
      </c>
      <c r="N8" s="271">
        <v>466</v>
      </c>
      <c r="O8" s="271">
        <v>466</v>
      </c>
      <c r="P8" s="271">
        <v>468</v>
      </c>
      <c r="Q8" s="267">
        <v>5532</v>
      </c>
      <c r="R8" s="267">
        <v>461</v>
      </c>
    </row>
    <row r="9" spans="1:18" x14ac:dyDescent="0.2">
      <c r="B9" s="255">
        <v>4</v>
      </c>
      <c r="C9" s="253" t="s">
        <v>162</v>
      </c>
      <c r="D9" s="255" t="s">
        <v>163</v>
      </c>
      <c r="E9" s="271">
        <v>615</v>
      </c>
      <c r="F9" s="271">
        <v>618</v>
      </c>
      <c r="G9" s="271">
        <v>617</v>
      </c>
      <c r="H9" s="271">
        <v>617</v>
      </c>
      <c r="I9" s="271">
        <v>612</v>
      </c>
      <c r="J9" s="271">
        <v>612</v>
      </c>
      <c r="K9" s="271">
        <v>612</v>
      </c>
      <c r="L9" s="271">
        <v>613</v>
      </c>
      <c r="M9" s="271">
        <v>618</v>
      </c>
      <c r="N9" s="271">
        <v>619</v>
      </c>
      <c r="O9" s="271">
        <v>621</v>
      </c>
      <c r="P9" s="271">
        <v>618</v>
      </c>
      <c r="Q9" s="267">
        <v>7392</v>
      </c>
      <c r="R9" s="267">
        <v>616</v>
      </c>
    </row>
    <row r="10" spans="1:18" x14ac:dyDescent="0.2">
      <c r="B10" s="255">
        <v>5</v>
      </c>
      <c r="C10" s="253" t="s">
        <v>164</v>
      </c>
      <c r="D10" s="255" t="s">
        <v>165</v>
      </c>
      <c r="E10" s="271">
        <v>1</v>
      </c>
      <c r="F10" s="271">
        <v>1</v>
      </c>
      <c r="G10" s="271">
        <v>1</v>
      </c>
      <c r="H10" s="271">
        <v>1</v>
      </c>
      <c r="I10" s="271">
        <v>1</v>
      </c>
      <c r="J10" s="271">
        <v>1</v>
      </c>
      <c r="K10" s="271">
        <v>1</v>
      </c>
      <c r="L10" s="271">
        <v>1</v>
      </c>
      <c r="M10" s="271">
        <v>1</v>
      </c>
      <c r="N10" s="271">
        <v>1</v>
      </c>
      <c r="O10" s="271">
        <v>1</v>
      </c>
      <c r="P10" s="271">
        <v>1</v>
      </c>
      <c r="Q10" s="267">
        <v>12</v>
      </c>
      <c r="R10" s="267">
        <v>1</v>
      </c>
    </row>
    <row r="11" spans="1:18" x14ac:dyDescent="0.2">
      <c r="B11" s="255">
        <v>6</v>
      </c>
      <c r="C11" s="253" t="s">
        <v>166</v>
      </c>
      <c r="D11" s="255" t="s">
        <v>165</v>
      </c>
      <c r="E11" s="271">
        <v>1</v>
      </c>
      <c r="F11" s="271">
        <v>1</v>
      </c>
      <c r="G11" s="271">
        <v>1</v>
      </c>
      <c r="H11" s="271">
        <v>1</v>
      </c>
      <c r="I11" s="271">
        <v>1</v>
      </c>
      <c r="J11" s="271">
        <v>1</v>
      </c>
      <c r="K11" s="271">
        <v>1</v>
      </c>
      <c r="L11" s="271">
        <v>1</v>
      </c>
      <c r="M11" s="271">
        <v>1</v>
      </c>
      <c r="N11" s="271">
        <v>1</v>
      </c>
      <c r="O11" s="271">
        <v>1</v>
      </c>
      <c r="P11" s="271">
        <v>1</v>
      </c>
      <c r="Q11" s="267">
        <v>12</v>
      </c>
      <c r="R11" s="267">
        <v>1</v>
      </c>
    </row>
    <row r="12" spans="1:18" x14ac:dyDescent="0.2">
      <c r="B12" s="255">
        <v>7</v>
      </c>
      <c r="C12" s="253" t="s">
        <v>167</v>
      </c>
      <c r="D12" s="255" t="s">
        <v>168</v>
      </c>
      <c r="E12" s="271">
        <v>1</v>
      </c>
      <c r="F12" s="271">
        <v>1</v>
      </c>
      <c r="G12" s="271">
        <v>1</v>
      </c>
      <c r="H12" s="271">
        <v>1</v>
      </c>
      <c r="I12" s="271">
        <v>1</v>
      </c>
      <c r="J12" s="271">
        <v>1</v>
      </c>
      <c r="K12" s="271">
        <v>1</v>
      </c>
      <c r="L12" s="271">
        <v>1</v>
      </c>
      <c r="M12" s="271">
        <v>1</v>
      </c>
      <c r="N12" s="271">
        <v>1</v>
      </c>
      <c r="O12" s="271">
        <v>1</v>
      </c>
      <c r="P12" s="271">
        <v>1</v>
      </c>
      <c r="Q12" s="267">
        <v>12</v>
      </c>
      <c r="R12" s="267">
        <v>1</v>
      </c>
    </row>
    <row r="13" spans="1:18" x14ac:dyDescent="0.2">
      <c r="B13" s="255">
        <v>8</v>
      </c>
      <c r="C13" s="253" t="s">
        <v>169</v>
      </c>
      <c r="D13" s="255" t="s">
        <v>130</v>
      </c>
      <c r="E13" s="271">
        <v>88</v>
      </c>
      <c r="F13" s="271">
        <v>91</v>
      </c>
      <c r="G13" s="271">
        <v>91</v>
      </c>
      <c r="H13" s="271">
        <v>87</v>
      </c>
      <c r="I13" s="271">
        <v>87</v>
      </c>
      <c r="J13" s="271">
        <v>87</v>
      </c>
      <c r="K13" s="271">
        <v>88</v>
      </c>
      <c r="L13" s="271">
        <v>90</v>
      </c>
      <c r="M13" s="271">
        <v>90</v>
      </c>
      <c r="N13" s="271">
        <v>91</v>
      </c>
      <c r="O13" s="271">
        <v>91</v>
      </c>
      <c r="P13" s="271">
        <v>93</v>
      </c>
      <c r="Q13" s="267">
        <v>1074</v>
      </c>
      <c r="R13" s="267">
        <v>89.5</v>
      </c>
    </row>
    <row r="14" spans="1:18" x14ac:dyDescent="0.2">
      <c r="B14" s="272"/>
      <c r="C14" s="273" t="s">
        <v>65</v>
      </c>
      <c r="D14" s="274"/>
      <c r="E14" s="275">
        <v>29916</v>
      </c>
      <c r="F14" s="275">
        <v>29968</v>
      </c>
      <c r="G14" s="275">
        <v>29969</v>
      </c>
      <c r="H14" s="275">
        <v>29934</v>
      </c>
      <c r="I14" s="275">
        <v>29936</v>
      </c>
      <c r="J14" s="275">
        <v>29968</v>
      </c>
      <c r="K14" s="275">
        <v>29973</v>
      </c>
      <c r="L14" s="275">
        <v>29984</v>
      </c>
      <c r="M14" s="275">
        <v>30001</v>
      </c>
      <c r="N14" s="275">
        <v>30027</v>
      </c>
      <c r="O14" s="275">
        <v>30062</v>
      </c>
      <c r="P14" s="275">
        <v>30084</v>
      </c>
      <c r="Q14" s="275">
        <v>359822</v>
      </c>
      <c r="R14" s="275">
        <v>29985.166666666664</v>
      </c>
    </row>
    <row r="16" spans="1:18" x14ac:dyDescent="0.2">
      <c r="B16" s="268" t="s">
        <v>146</v>
      </c>
    </row>
    <row r="17" spans="2:18" x14ac:dyDescent="0.2">
      <c r="E17" s="269" t="s">
        <v>133</v>
      </c>
      <c r="F17" s="269" t="s">
        <v>134</v>
      </c>
      <c r="G17" s="269" t="s">
        <v>135</v>
      </c>
      <c r="H17" s="269" t="s">
        <v>136</v>
      </c>
      <c r="I17" s="269" t="s">
        <v>137</v>
      </c>
      <c r="J17" s="269" t="s">
        <v>138</v>
      </c>
      <c r="K17" s="269" t="s">
        <v>139</v>
      </c>
      <c r="L17" s="269" t="s">
        <v>140</v>
      </c>
      <c r="M17" s="269" t="s">
        <v>141</v>
      </c>
      <c r="N17" s="269" t="s">
        <v>142</v>
      </c>
      <c r="O17" s="269" t="s">
        <v>143</v>
      </c>
      <c r="P17" s="269" t="s">
        <v>144</v>
      </c>
      <c r="Q17" s="269" t="s">
        <v>65</v>
      </c>
      <c r="R17" s="270" t="s">
        <v>145</v>
      </c>
    </row>
    <row r="18" spans="2:18" x14ac:dyDescent="0.2">
      <c r="B18" s="255">
        <v>1</v>
      </c>
      <c r="C18" s="253" t="s">
        <v>156</v>
      </c>
      <c r="D18" s="255" t="s">
        <v>157</v>
      </c>
      <c r="E18" s="271">
        <v>38301796</v>
      </c>
      <c r="F18" s="271">
        <v>35091832</v>
      </c>
      <c r="G18" s="271">
        <v>23271311</v>
      </c>
      <c r="H18" s="271">
        <v>21353312</v>
      </c>
      <c r="I18" s="271">
        <v>22953511</v>
      </c>
      <c r="J18" s="271">
        <v>26558473</v>
      </c>
      <c r="K18" s="271">
        <v>37398044</v>
      </c>
      <c r="L18" s="271">
        <v>37076050</v>
      </c>
      <c r="M18" s="271">
        <v>29946776</v>
      </c>
      <c r="N18" s="271">
        <v>27773883</v>
      </c>
      <c r="O18" s="271">
        <v>20945072</v>
      </c>
      <c r="P18" s="271">
        <v>26724705</v>
      </c>
      <c r="Q18" s="267">
        <v>347394765</v>
      </c>
      <c r="R18" s="267">
        <v>28949563.75</v>
      </c>
    </row>
    <row r="19" spans="2:18" x14ac:dyDescent="0.2">
      <c r="B19" s="255">
        <v>2</v>
      </c>
      <c r="C19" s="253" t="s">
        <v>158</v>
      </c>
      <c r="D19" s="255" t="s">
        <v>159</v>
      </c>
      <c r="E19" s="271">
        <v>3234947</v>
      </c>
      <c r="F19" s="271">
        <v>2990590</v>
      </c>
      <c r="G19" s="271">
        <v>2217161</v>
      </c>
      <c r="H19" s="271">
        <v>1955925</v>
      </c>
      <c r="I19" s="271">
        <v>2353224</v>
      </c>
      <c r="J19" s="271">
        <v>2446112</v>
      </c>
      <c r="K19" s="271">
        <v>3170067</v>
      </c>
      <c r="L19" s="271">
        <v>3075942</v>
      </c>
      <c r="M19" s="271">
        <v>2688752</v>
      </c>
      <c r="N19" s="271">
        <v>2784433</v>
      </c>
      <c r="O19" s="271">
        <v>2181048</v>
      </c>
      <c r="P19" s="271">
        <v>2553033</v>
      </c>
      <c r="Q19" s="267">
        <v>31651234</v>
      </c>
      <c r="R19" s="267">
        <v>2637602.8333333335</v>
      </c>
    </row>
    <row r="20" spans="2:18" x14ac:dyDescent="0.2">
      <c r="B20" s="255">
        <v>3</v>
      </c>
      <c r="C20" s="253" t="s">
        <v>160</v>
      </c>
      <c r="D20" s="255" t="s">
        <v>161</v>
      </c>
      <c r="E20" s="271">
        <v>935746</v>
      </c>
      <c r="F20" s="271">
        <v>830852</v>
      </c>
      <c r="G20" s="271">
        <v>805341</v>
      </c>
      <c r="H20" s="271">
        <v>754945</v>
      </c>
      <c r="I20" s="271">
        <v>910224</v>
      </c>
      <c r="J20" s="271">
        <v>1063782</v>
      </c>
      <c r="K20" s="271">
        <v>1152238</v>
      </c>
      <c r="L20" s="271">
        <v>1082553</v>
      </c>
      <c r="M20" s="271">
        <v>945519</v>
      </c>
      <c r="N20" s="271">
        <v>923108</v>
      </c>
      <c r="O20" s="271">
        <v>831219</v>
      </c>
      <c r="P20" s="271">
        <v>940337</v>
      </c>
      <c r="Q20" s="267">
        <v>11175864</v>
      </c>
      <c r="R20" s="267">
        <v>931322</v>
      </c>
    </row>
    <row r="21" spans="2:18" x14ac:dyDescent="0.2">
      <c r="B21" s="255">
        <v>4</v>
      </c>
      <c r="C21" s="253" t="s">
        <v>162</v>
      </c>
      <c r="D21" s="255" t="s">
        <v>163</v>
      </c>
      <c r="E21" s="271">
        <v>15657158</v>
      </c>
      <c r="F21" s="271">
        <v>13475424</v>
      </c>
      <c r="G21" s="271">
        <v>14107112</v>
      </c>
      <c r="H21" s="271">
        <v>12964800</v>
      </c>
      <c r="I21" s="271">
        <v>14595065</v>
      </c>
      <c r="J21" s="271">
        <v>15949919</v>
      </c>
      <c r="K21" s="271">
        <v>16771068</v>
      </c>
      <c r="L21" s="271">
        <v>16211354</v>
      </c>
      <c r="M21" s="271">
        <v>15083959</v>
      </c>
      <c r="N21" s="271">
        <v>14174967</v>
      </c>
      <c r="O21" s="271">
        <v>13747787</v>
      </c>
      <c r="P21" s="271">
        <v>15299761</v>
      </c>
      <c r="Q21" s="267">
        <v>178038374</v>
      </c>
      <c r="R21" s="267">
        <v>14836531.166666666</v>
      </c>
    </row>
    <row r="22" spans="2:18" x14ac:dyDescent="0.2">
      <c r="B22" s="255">
        <v>5</v>
      </c>
      <c r="C22" s="253" t="s">
        <v>164</v>
      </c>
      <c r="D22" s="255" t="s">
        <v>165</v>
      </c>
      <c r="E22" s="271">
        <v>1391464</v>
      </c>
      <c r="F22" s="271">
        <v>1504464</v>
      </c>
      <c r="G22" s="271">
        <v>1203784</v>
      </c>
      <c r="H22" s="271">
        <v>1454739</v>
      </c>
      <c r="I22" s="271">
        <v>1465989</v>
      </c>
      <c r="J22" s="271">
        <v>1437296</v>
      </c>
      <c r="K22" s="271">
        <v>1433727</v>
      </c>
      <c r="L22" s="271">
        <v>1251747</v>
      </c>
      <c r="M22" s="271">
        <v>1309685</v>
      </c>
      <c r="N22" s="271">
        <v>1346383</v>
      </c>
      <c r="O22" s="271">
        <v>1356908</v>
      </c>
      <c r="P22" s="271">
        <v>1213178</v>
      </c>
      <c r="Q22" s="267">
        <v>16369364</v>
      </c>
      <c r="R22" s="267">
        <v>1364113.6666666667</v>
      </c>
    </row>
    <row r="23" spans="2:18" x14ac:dyDescent="0.2">
      <c r="B23" s="255">
        <v>6</v>
      </c>
      <c r="C23" s="253" t="s">
        <v>166</v>
      </c>
      <c r="D23" s="255" t="s">
        <v>165</v>
      </c>
      <c r="E23" s="271">
        <v>575940</v>
      </c>
      <c r="F23" s="271">
        <v>484690</v>
      </c>
      <c r="G23" s="271">
        <v>356410</v>
      </c>
      <c r="H23" s="271">
        <v>555581</v>
      </c>
      <c r="I23" s="271">
        <v>954140</v>
      </c>
      <c r="J23" s="271">
        <v>445288</v>
      </c>
      <c r="K23" s="271">
        <v>568965</v>
      </c>
      <c r="L23" s="271">
        <v>420619</v>
      </c>
      <c r="M23" s="271">
        <v>371648</v>
      </c>
      <c r="N23" s="271">
        <v>136445</v>
      </c>
      <c r="O23" s="271">
        <v>201987</v>
      </c>
      <c r="P23" s="271">
        <v>85168</v>
      </c>
      <c r="Q23" s="267">
        <v>5156881</v>
      </c>
      <c r="R23" s="267">
        <v>429740.08333333331</v>
      </c>
    </row>
    <row r="24" spans="2:18" x14ac:dyDescent="0.2">
      <c r="B24" s="255">
        <v>7</v>
      </c>
      <c r="C24" s="253" t="s">
        <v>167</v>
      </c>
      <c r="D24" s="255" t="s">
        <v>168</v>
      </c>
      <c r="E24" s="271">
        <v>602100</v>
      </c>
      <c r="F24" s="271">
        <v>630000</v>
      </c>
      <c r="G24" s="271">
        <v>665100</v>
      </c>
      <c r="H24" s="271">
        <v>644400</v>
      </c>
      <c r="I24" s="271">
        <v>603900</v>
      </c>
      <c r="J24" s="271">
        <v>586800</v>
      </c>
      <c r="K24" s="271">
        <v>525600</v>
      </c>
      <c r="L24" s="271">
        <v>633600</v>
      </c>
      <c r="M24" s="271">
        <v>480600</v>
      </c>
      <c r="N24" s="271">
        <v>569700</v>
      </c>
      <c r="O24" s="271">
        <v>533700</v>
      </c>
      <c r="P24" s="271">
        <v>454500</v>
      </c>
      <c r="Q24" s="267">
        <v>6930000</v>
      </c>
      <c r="R24" s="267">
        <v>577500</v>
      </c>
    </row>
    <row r="25" spans="2:18" x14ac:dyDescent="0.2">
      <c r="B25" s="255">
        <v>8</v>
      </c>
      <c r="C25" s="253" t="s">
        <v>169</v>
      </c>
      <c r="D25" s="255" t="s">
        <v>130</v>
      </c>
      <c r="E25" s="271">
        <v>686417</v>
      </c>
      <c r="F25" s="271">
        <v>684022</v>
      </c>
      <c r="G25" s="271">
        <v>682125</v>
      </c>
      <c r="H25" s="271">
        <v>682916</v>
      </c>
      <c r="I25" s="271">
        <v>679663</v>
      </c>
      <c r="J25" s="271">
        <v>680243</v>
      </c>
      <c r="K25" s="271">
        <v>677673</v>
      </c>
      <c r="L25" s="271">
        <v>675721</v>
      </c>
      <c r="M25" s="271">
        <v>675091</v>
      </c>
      <c r="N25" s="271">
        <v>674666</v>
      </c>
      <c r="O25" s="271">
        <v>677807</v>
      </c>
      <c r="P25" s="271">
        <v>674980</v>
      </c>
      <c r="Q25" s="267">
        <v>8151324</v>
      </c>
      <c r="R25" s="267">
        <v>679277</v>
      </c>
    </row>
    <row r="26" spans="2:18" x14ac:dyDescent="0.2">
      <c r="B26" s="272"/>
      <c r="C26" s="273" t="s">
        <v>65</v>
      </c>
      <c r="D26" s="274"/>
      <c r="E26" s="275">
        <v>61385568</v>
      </c>
      <c r="F26" s="275">
        <v>55691874</v>
      </c>
      <c r="G26" s="275">
        <v>43308344</v>
      </c>
      <c r="H26" s="275">
        <v>40366618</v>
      </c>
      <c r="I26" s="275">
        <v>44515716</v>
      </c>
      <c r="J26" s="275">
        <v>49167913</v>
      </c>
      <c r="K26" s="275">
        <v>61697382</v>
      </c>
      <c r="L26" s="275">
        <v>60427586</v>
      </c>
      <c r="M26" s="275">
        <v>51502030</v>
      </c>
      <c r="N26" s="275">
        <v>48383585</v>
      </c>
      <c r="O26" s="275">
        <v>40475528</v>
      </c>
      <c r="P26" s="275">
        <v>47945662</v>
      </c>
      <c r="Q26" s="275">
        <v>604867806</v>
      </c>
      <c r="R26" s="275">
        <v>50405650.5</v>
      </c>
    </row>
    <row r="28" spans="2:18" x14ac:dyDescent="0.2">
      <c r="B28" s="268" t="s">
        <v>147</v>
      </c>
    </row>
    <row r="29" spans="2:18" x14ac:dyDescent="0.2">
      <c r="E29" s="269" t="s">
        <v>133</v>
      </c>
      <c r="F29" s="269" t="s">
        <v>134</v>
      </c>
      <c r="G29" s="269" t="s">
        <v>135</v>
      </c>
      <c r="H29" s="269" t="s">
        <v>136</v>
      </c>
      <c r="I29" s="269" t="s">
        <v>137</v>
      </c>
      <c r="J29" s="269" t="s">
        <v>138</v>
      </c>
      <c r="K29" s="269" t="s">
        <v>139</v>
      </c>
      <c r="L29" s="269" t="s">
        <v>140</v>
      </c>
      <c r="M29" s="269" t="s">
        <v>141</v>
      </c>
      <c r="N29" s="269" t="s">
        <v>142</v>
      </c>
      <c r="O29" s="269" t="s">
        <v>143</v>
      </c>
      <c r="P29" s="269" t="s">
        <v>144</v>
      </c>
      <c r="Q29" s="269" t="s">
        <v>65</v>
      </c>
      <c r="R29" s="270" t="s">
        <v>145</v>
      </c>
    </row>
    <row r="30" spans="2:18" x14ac:dyDescent="0.2">
      <c r="B30" s="255">
        <v>1</v>
      </c>
      <c r="C30" s="253" t="s">
        <v>156</v>
      </c>
      <c r="D30" s="255" t="s">
        <v>157</v>
      </c>
      <c r="E30" s="271">
        <v>4440628.83</v>
      </c>
      <c r="F30" s="271">
        <v>4083093.44</v>
      </c>
      <c r="G30" s="271">
        <v>2849654.01</v>
      </c>
      <c r="H30" s="271">
        <v>2537519.85</v>
      </c>
      <c r="I30" s="271">
        <v>2774865.9400000004</v>
      </c>
      <c r="J30" s="271">
        <v>3232399.44</v>
      </c>
      <c r="K30" s="271">
        <v>4355779.8699999992</v>
      </c>
      <c r="L30" s="271">
        <v>4363707.3999999994</v>
      </c>
      <c r="M30" s="271">
        <v>3601426.4500000007</v>
      </c>
      <c r="N30" s="271">
        <v>3309077.48</v>
      </c>
      <c r="O30" s="271">
        <v>2519158.33</v>
      </c>
      <c r="P30" s="271">
        <v>3319157.91</v>
      </c>
      <c r="Q30" s="240">
        <v>41386468.950000003</v>
      </c>
      <c r="R30" s="267">
        <v>3448872.4125000001</v>
      </c>
    </row>
    <row r="31" spans="2:18" x14ac:dyDescent="0.2">
      <c r="B31" s="255">
        <v>2</v>
      </c>
      <c r="C31" s="253" t="s">
        <v>158</v>
      </c>
      <c r="D31" s="255" t="s">
        <v>159</v>
      </c>
      <c r="E31" s="271">
        <v>406918.32</v>
      </c>
      <c r="F31" s="271">
        <v>376812.65</v>
      </c>
      <c r="G31" s="271">
        <v>291640.65000000002</v>
      </c>
      <c r="H31" s="271">
        <v>251325.82</v>
      </c>
      <c r="I31" s="271">
        <v>302657.08999999997</v>
      </c>
      <c r="J31" s="271">
        <v>318863.26</v>
      </c>
      <c r="K31" s="271">
        <v>392562.82</v>
      </c>
      <c r="L31" s="271">
        <v>387824.64000000001</v>
      </c>
      <c r="M31" s="271">
        <v>345285.13</v>
      </c>
      <c r="N31" s="271">
        <v>350109.16000000003</v>
      </c>
      <c r="O31" s="271">
        <v>278356.8</v>
      </c>
      <c r="P31" s="271">
        <v>335006.44</v>
      </c>
      <c r="Q31" s="240">
        <v>4037362.7800000003</v>
      </c>
      <c r="R31" s="267">
        <v>336446.89833333337</v>
      </c>
    </row>
    <row r="32" spans="2:18" x14ac:dyDescent="0.2">
      <c r="B32" s="255">
        <v>3</v>
      </c>
      <c r="C32" s="253" t="s">
        <v>160</v>
      </c>
      <c r="D32" s="255" t="s">
        <v>161</v>
      </c>
      <c r="E32" s="271">
        <v>112491.93</v>
      </c>
      <c r="F32" s="271">
        <v>99928.97</v>
      </c>
      <c r="G32" s="271">
        <v>96511.63</v>
      </c>
      <c r="H32" s="271">
        <v>86805.81</v>
      </c>
      <c r="I32" s="271">
        <v>106121.35999999999</v>
      </c>
      <c r="J32" s="271">
        <v>124946.18</v>
      </c>
      <c r="K32" s="271">
        <v>131473.04999999999</v>
      </c>
      <c r="L32" s="271">
        <v>126024.55</v>
      </c>
      <c r="M32" s="271">
        <v>111834.77</v>
      </c>
      <c r="N32" s="271">
        <v>107654.26</v>
      </c>
      <c r="O32" s="271">
        <v>95825.68</v>
      </c>
      <c r="P32" s="271">
        <v>114106.79999999999</v>
      </c>
      <c r="Q32" s="240">
        <v>1313724.99</v>
      </c>
      <c r="R32" s="267">
        <v>109477.0825</v>
      </c>
    </row>
    <row r="33" spans="2:18" x14ac:dyDescent="0.2">
      <c r="B33" s="255">
        <v>4</v>
      </c>
      <c r="C33" s="253" t="s">
        <v>162</v>
      </c>
      <c r="D33" s="255" t="s">
        <v>163</v>
      </c>
      <c r="E33" s="271">
        <v>1562232.3199999998</v>
      </c>
      <c r="F33" s="271">
        <v>1372390.5</v>
      </c>
      <c r="G33" s="271">
        <v>1421391.05</v>
      </c>
      <c r="H33" s="271">
        <v>1263427.5899999999</v>
      </c>
      <c r="I33" s="271">
        <v>1429587.99</v>
      </c>
      <c r="J33" s="271">
        <v>1574941.1500000001</v>
      </c>
      <c r="K33" s="271">
        <v>1601420.8599999999</v>
      </c>
      <c r="L33" s="271">
        <v>1599055.5899999999</v>
      </c>
      <c r="M33" s="271">
        <v>1536109.08</v>
      </c>
      <c r="N33" s="271">
        <v>1436646.57</v>
      </c>
      <c r="O33" s="271">
        <v>1343751.52</v>
      </c>
      <c r="P33" s="271">
        <v>1553952.83</v>
      </c>
      <c r="Q33" s="240">
        <v>17694907.049999997</v>
      </c>
      <c r="R33" s="267">
        <v>1474575.5874999997</v>
      </c>
    </row>
    <row r="34" spans="2:18" x14ac:dyDescent="0.2">
      <c r="B34" s="255">
        <v>5</v>
      </c>
      <c r="C34" s="253" t="s">
        <v>164</v>
      </c>
      <c r="D34" s="255" t="s">
        <v>165</v>
      </c>
      <c r="E34" s="271">
        <v>141847.54999999999</v>
      </c>
      <c r="F34" s="271">
        <v>145770.25999999998</v>
      </c>
      <c r="G34" s="271">
        <v>143421.42000000001</v>
      </c>
      <c r="H34" s="271">
        <v>133499.68</v>
      </c>
      <c r="I34" s="271">
        <v>140130.13</v>
      </c>
      <c r="J34" s="271">
        <v>140927.78</v>
      </c>
      <c r="K34" s="271">
        <v>138110.49</v>
      </c>
      <c r="L34" s="271">
        <v>131192.47</v>
      </c>
      <c r="M34" s="271">
        <v>134378.23000000001</v>
      </c>
      <c r="N34" s="271">
        <v>133434.15</v>
      </c>
      <c r="O34" s="271">
        <v>134528.22999999998</v>
      </c>
      <c r="P34" s="271">
        <v>139438.94</v>
      </c>
      <c r="Q34" s="240">
        <v>1656679.3299999998</v>
      </c>
      <c r="R34" s="267">
        <v>138056.61083333331</v>
      </c>
    </row>
    <row r="35" spans="2:18" x14ac:dyDescent="0.2">
      <c r="B35" s="255">
        <v>6</v>
      </c>
      <c r="C35" s="253" t="s">
        <v>166</v>
      </c>
      <c r="D35" s="255" t="s">
        <v>165</v>
      </c>
      <c r="E35" s="271">
        <v>77432.100000000006</v>
      </c>
      <c r="F35" s="271">
        <v>70617.55</v>
      </c>
      <c r="G35" s="271">
        <v>64464.800000000003</v>
      </c>
      <c r="H35" s="271">
        <v>72990.14</v>
      </c>
      <c r="I35" s="271">
        <v>93717.23</v>
      </c>
      <c r="J35" s="271">
        <v>68611.149999999994</v>
      </c>
      <c r="K35" s="271">
        <v>78068.009999999995</v>
      </c>
      <c r="L35" s="271">
        <v>68123.94</v>
      </c>
      <c r="M35" s="271">
        <v>64528.11</v>
      </c>
      <c r="N35" s="271">
        <v>55501.31</v>
      </c>
      <c r="O35" s="271">
        <v>58445.65</v>
      </c>
      <c r="P35" s="271">
        <v>53319.26</v>
      </c>
      <c r="Q35" s="240">
        <v>825819.24999999988</v>
      </c>
      <c r="R35" s="267">
        <v>68818.270833333328</v>
      </c>
    </row>
    <row r="36" spans="2:18" x14ac:dyDescent="0.2">
      <c r="B36" s="255">
        <v>7</v>
      </c>
      <c r="C36" s="253" t="s">
        <v>167</v>
      </c>
      <c r="D36" s="255" t="s">
        <v>168</v>
      </c>
      <c r="E36" s="271">
        <v>77909.679999999993</v>
      </c>
      <c r="F36" s="271">
        <v>78836.450000000012</v>
      </c>
      <c r="G36" s="271">
        <v>82825.600000000006</v>
      </c>
      <c r="H36" s="271">
        <v>81180.489999999991</v>
      </c>
      <c r="I36" s="271">
        <v>77336.240000000005</v>
      </c>
      <c r="J36" s="271">
        <v>77400.350000000006</v>
      </c>
      <c r="K36" s="271">
        <v>73273.399999999994</v>
      </c>
      <c r="L36" s="271">
        <v>83736.06</v>
      </c>
      <c r="M36" s="271">
        <v>75422.23000000001</v>
      </c>
      <c r="N36" s="271">
        <v>76183.450000000012</v>
      </c>
      <c r="O36" s="271">
        <v>73591.259999999995</v>
      </c>
      <c r="P36" s="271">
        <v>68038.36</v>
      </c>
      <c r="Q36" s="240">
        <v>925733.57</v>
      </c>
      <c r="R36" s="267">
        <v>77144.464166666658</v>
      </c>
    </row>
    <row r="37" spans="2:18" x14ac:dyDescent="0.2">
      <c r="B37" s="255">
        <v>8</v>
      </c>
      <c r="C37" s="253" t="s">
        <v>169</v>
      </c>
      <c r="D37" s="255" t="s">
        <v>130</v>
      </c>
      <c r="E37" s="271">
        <v>121191.36</v>
      </c>
      <c r="F37" s="271">
        <v>120819.42</v>
      </c>
      <c r="G37" s="271">
        <v>120529.83</v>
      </c>
      <c r="H37" s="271">
        <v>120399.56</v>
      </c>
      <c r="I37" s="271">
        <v>120330.08</v>
      </c>
      <c r="J37" s="271">
        <v>120899.37999999999</v>
      </c>
      <c r="K37" s="271">
        <v>120069.90000000001</v>
      </c>
      <c r="L37" s="271">
        <v>120616.59999999999</v>
      </c>
      <c r="M37" s="271">
        <v>120487.27</v>
      </c>
      <c r="N37" s="271">
        <v>120376.15</v>
      </c>
      <c r="O37" s="271">
        <v>120298.13</v>
      </c>
      <c r="P37" s="271">
        <v>120946.25</v>
      </c>
      <c r="Q37" s="240">
        <v>1446963.9299999997</v>
      </c>
      <c r="R37" s="267">
        <v>120580.32749999997</v>
      </c>
    </row>
    <row r="38" spans="2:18" x14ac:dyDescent="0.2">
      <c r="B38" s="272"/>
      <c r="C38" s="273" t="s">
        <v>65</v>
      </c>
      <c r="D38" s="274"/>
      <c r="E38" s="275">
        <v>6940652.0899999999</v>
      </c>
      <c r="F38" s="275">
        <v>6348269.2399999993</v>
      </c>
      <c r="G38" s="275">
        <v>5070438.9899999993</v>
      </c>
      <c r="H38" s="275">
        <v>4547148.9399999995</v>
      </c>
      <c r="I38" s="275">
        <v>5044746.0600000005</v>
      </c>
      <c r="J38" s="275">
        <v>5658988.6900000004</v>
      </c>
      <c r="K38" s="275">
        <v>6890758.4000000004</v>
      </c>
      <c r="L38" s="275">
        <v>6880281.2499999981</v>
      </c>
      <c r="M38" s="275">
        <v>5989471.2700000014</v>
      </c>
      <c r="N38" s="275">
        <v>5588982.5300000003</v>
      </c>
      <c r="O38" s="275">
        <v>4623955.6000000006</v>
      </c>
      <c r="P38" s="275">
        <v>5703966.790000001</v>
      </c>
      <c r="Q38" s="272">
        <v>69287659.849999994</v>
      </c>
      <c r="R38" s="275">
        <v>5773971.6541666649</v>
      </c>
    </row>
    <row r="39" spans="2:18" x14ac:dyDescent="0.2">
      <c r="B39" s="276"/>
      <c r="C39" s="277"/>
      <c r="D39" s="278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9"/>
    </row>
    <row r="40" spans="2:18" x14ac:dyDescent="0.2">
      <c r="B40" s="268" t="s">
        <v>180</v>
      </c>
    </row>
    <row r="41" spans="2:18" x14ac:dyDescent="0.2">
      <c r="E41" s="269" t="s">
        <v>133</v>
      </c>
      <c r="F41" s="269" t="s">
        <v>134</v>
      </c>
      <c r="G41" s="269" t="s">
        <v>135</v>
      </c>
      <c r="H41" s="269" t="s">
        <v>136</v>
      </c>
      <c r="I41" s="269" t="s">
        <v>137</v>
      </c>
      <c r="J41" s="269" t="s">
        <v>138</v>
      </c>
      <c r="K41" s="269" t="s">
        <v>139</v>
      </c>
      <c r="L41" s="269" t="s">
        <v>140</v>
      </c>
      <c r="M41" s="269" t="s">
        <v>141</v>
      </c>
      <c r="N41" s="269" t="s">
        <v>142</v>
      </c>
      <c r="O41" s="269" t="s">
        <v>143</v>
      </c>
      <c r="P41" s="269" t="s">
        <v>144</v>
      </c>
      <c r="Q41" s="269" t="s">
        <v>65</v>
      </c>
      <c r="R41" s="270" t="s">
        <v>145</v>
      </c>
    </row>
    <row r="42" spans="2:18" x14ac:dyDescent="0.2">
      <c r="B42" s="282">
        <v>9</v>
      </c>
      <c r="C42" s="253" t="s">
        <v>162</v>
      </c>
      <c r="D42" s="255" t="s">
        <v>163</v>
      </c>
      <c r="E42" s="271">
        <v>52002.45444444444</v>
      </c>
      <c r="F42" s="271">
        <v>47699.853333333333</v>
      </c>
      <c r="G42" s="271">
        <v>49339.137777777774</v>
      </c>
      <c r="H42" s="271">
        <v>48209.82</v>
      </c>
      <c r="I42" s="271">
        <v>50007.462222222224</v>
      </c>
      <c r="J42" s="271">
        <v>52513.07</v>
      </c>
      <c r="K42" s="271">
        <v>54053.052222222221</v>
      </c>
      <c r="L42" s="271">
        <v>54835.662222222221</v>
      </c>
      <c r="M42" s="271">
        <v>54957.466666666667</v>
      </c>
      <c r="N42" s="271">
        <v>53111.493333333325</v>
      </c>
      <c r="O42" s="271">
        <v>50088.063333333324</v>
      </c>
      <c r="P42" s="271">
        <v>51212.234444444446</v>
      </c>
      <c r="Q42" s="240">
        <v>618029.7699999999</v>
      </c>
      <c r="R42" s="267">
        <v>51502.480833333328</v>
      </c>
    </row>
    <row r="43" spans="2:18" x14ac:dyDescent="0.2">
      <c r="B43" s="282">
        <v>15.91</v>
      </c>
      <c r="C43" s="253" t="s">
        <v>164</v>
      </c>
      <c r="D43" s="255" t="s">
        <v>165</v>
      </c>
      <c r="E43" s="271">
        <v>1607</v>
      </c>
      <c r="F43" s="271">
        <v>1654</v>
      </c>
      <c r="G43" s="271">
        <v>1548</v>
      </c>
      <c r="H43" s="271">
        <v>1615</v>
      </c>
      <c r="I43" s="271">
        <v>1628</v>
      </c>
      <c r="J43" s="271">
        <v>1527</v>
      </c>
      <c r="K43" s="271">
        <v>1585</v>
      </c>
      <c r="L43" s="271">
        <v>1548</v>
      </c>
      <c r="M43" s="271">
        <v>1545</v>
      </c>
      <c r="N43" s="271">
        <v>1553</v>
      </c>
      <c r="O43" s="271">
        <v>1817</v>
      </c>
      <c r="P43" s="271">
        <v>1935.9999999999998</v>
      </c>
      <c r="Q43" s="240">
        <v>19563</v>
      </c>
      <c r="R43" s="267">
        <v>1630.25</v>
      </c>
    </row>
    <row r="44" spans="2:18" x14ac:dyDescent="0.2">
      <c r="B44" s="282">
        <v>15.62</v>
      </c>
      <c r="C44" s="253" t="s">
        <v>167</v>
      </c>
      <c r="D44" s="255" t="s">
        <v>168</v>
      </c>
      <c r="E44" s="271">
        <v>3073.5</v>
      </c>
      <c r="F44" s="271">
        <v>3108.599871959027</v>
      </c>
      <c r="G44" s="271">
        <v>3286.8002560819464</v>
      </c>
      <c r="H44" s="271">
        <v>3478.5</v>
      </c>
      <c r="I44" s="271">
        <v>3181.5</v>
      </c>
      <c r="J44" s="271">
        <v>3138.3002560819464</v>
      </c>
      <c r="K44" s="271">
        <v>3144.599871959027</v>
      </c>
      <c r="L44" s="271">
        <v>3440.8802816901411</v>
      </c>
      <c r="M44" s="271">
        <v>3353.4001280409734</v>
      </c>
      <c r="N44" s="271">
        <v>3209.4001280409734</v>
      </c>
      <c r="O44" s="271">
        <v>3237.3002560819464</v>
      </c>
      <c r="P44" s="271">
        <v>2878.1997439180541</v>
      </c>
      <c r="Q44" s="240">
        <v>38530.980793854033</v>
      </c>
      <c r="R44" s="267">
        <v>3210.9150661545027</v>
      </c>
    </row>
    <row r="45" spans="2:18" x14ac:dyDescent="0.2">
      <c r="B45" s="272"/>
      <c r="C45" s="273" t="s">
        <v>65</v>
      </c>
      <c r="D45" s="274"/>
      <c r="E45" s="275">
        <v>56682.95444444444</v>
      </c>
      <c r="F45" s="275">
        <v>52462.453205292361</v>
      </c>
      <c r="G45" s="275">
        <v>54173.938033859718</v>
      </c>
      <c r="H45" s="275">
        <v>53303.32</v>
      </c>
      <c r="I45" s="275">
        <v>54816.962222222224</v>
      </c>
      <c r="J45" s="275">
        <v>57178.370256081944</v>
      </c>
      <c r="K45" s="275">
        <v>58782.652094181249</v>
      </c>
      <c r="L45" s="275">
        <v>59824.542503912366</v>
      </c>
      <c r="M45" s="275">
        <v>59855.866794707639</v>
      </c>
      <c r="N45" s="275">
        <v>57873.893461374297</v>
      </c>
      <c r="O45" s="275">
        <v>55142.363589415269</v>
      </c>
      <c r="P45" s="275">
        <v>56026.434188362502</v>
      </c>
      <c r="Q45" s="272">
        <v>676123.75079385389</v>
      </c>
      <c r="R45" s="275">
        <v>56343.645899487834</v>
      </c>
    </row>
    <row r="46" spans="2:18" x14ac:dyDescent="0.2">
      <c r="B46" s="276"/>
      <c r="C46" s="277"/>
      <c r="D46" s="278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76"/>
      <c r="R46" s="279"/>
    </row>
    <row r="47" spans="2:18" x14ac:dyDescent="0.2">
      <c r="B47" s="268" t="s">
        <v>180</v>
      </c>
    </row>
    <row r="48" spans="2:18" x14ac:dyDescent="0.2">
      <c r="E48" s="269" t="s">
        <v>133</v>
      </c>
      <c r="F48" s="269" t="s">
        <v>134</v>
      </c>
      <c r="G48" s="269" t="s">
        <v>135</v>
      </c>
      <c r="H48" s="269" t="s">
        <v>136</v>
      </c>
      <c r="I48" s="269" t="s">
        <v>137</v>
      </c>
      <c r="J48" s="269" t="s">
        <v>138</v>
      </c>
      <c r="K48" s="269" t="s">
        <v>139</v>
      </c>
      <c r="L48" s="269" t="s">
        <v>140</v>
      </c>
      <c r="M48" s="269" t="s">
        <v>141</v>
      </c>
      <c r="N48" s="269" t="s">
        <v>142</v>
      </c>
      <c r="O48" s="269" t="s">
        <v>143</v>
      </c>
      <c r="P48" s="269" t="s">
        <v>144</v>
      </c>
      <c r="Q48" s="269" t="s">
        <v>65</v>
      </c>
      <c r="R48" s="270" t="s">
        <v>145</v>
      </c>
    </row>
    <row r="49" spans="2:18" x14ac:dyDescent="0.2">
      <c r="B49" s="284">
        <v>15.91</v>
      </c>
      <c r="C49" s="253" t="s">
        <v>166</v>
      </c>
      <c r="D49" s="255" t="s">
        <v>165</v>
      </c>
      <c r="E49" s="271">
        <v>3067</v>
      </c>
      <c r="F49" s="271">
        <v>1825</v>
      </c>
      <c r="G49" s="271">
        <v>1782</v>
      </c>
      <c r="H49" s="271">
        <v>1793</v>
      </c>
      <c r="I49" s="271">
        <v>3154</v>
      </c>
      <c r="J49" s="271">
        <v>1901</v>
      </c>
      <c r="K49" s="271">
        <v>3089</v>
      </c>
      <c r="L49" s="271">
        <v>1814</v>
      </c>
      <c r="M49" s="271">
        <v>1771</v>
      </c>
      <c r="N49" s="271">
        <v>1760</v>
      </c>
      <c r="O49" s="271">
        <v>1804</v>
      </c>
      <c r="P49" s="271">
        <v>1793</v>
      </c>
      <c r="Q49" s="240">
        <v>25553</v>
      </c>
      <c r="R49" s="267">
        <v>2129.4166666666665</v>
      </c>
    </row>
    <row r="50" spans="2:18" x14ac:dyDescent="0.2">
      <c r="B50" s="272"/>
      <c r="C50" s="273" t="s">
        <v>65</v>
      </c>
      <c r="D50" s="274"/>
      <c r="E50" s="275">
        <v>3067</v>
      </c>
      <c r="F50" s="275">
        <v>1825</v>
      </c>
      <c r="G50" s="275">
        <v>1782</v>
      </c>
      <c r="H50" s="275">
        <v>1793</v>
      </c>
      <c r="I50" s="275">
        <v>3154</v>
      </c>
      <c r="J50" s="275">
        <v>1901</v>
      </c>
      <c r="K50" s="275">
        <v>3089</v>
      </c>
      <c r="L50" s="275">
        <v>1814</v>
      </c>
      <c r="M50" s="275">
        <v>1771</v>
      </c>
      <c r="N50" s="275">
        <v>1760</v>
      </c>
      <c r="O50" s="275">
        <v>1804</v>
      </c>
      <c r="P50" s="275">
        <v>1793</v>
      </c>
      <c r="Q50" s="272">
        <v>25553</v>
      </c>
      <c r="R50" s="275">
        <v>2129.4166666666665</v>
      </c>
    </row>
    <row r="51" spans="2:18" x14ac:dyDescent="0.2">
      <c r="B51" s="276"/>
      <c r="C51" s="277"/>
      <c r="D51" s="278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6"/>
      <c r="R51" s="279"/>
    </row>
    <row r="52" spans="2:18" x14ac:dyDescent="0.2">
      <c r="B52" s="268" t="s">
        <v>178</v>
      </c>
    </row>
    <row r="53" spans="2:18" x14ac:dyDescent="0.2">
      <c r="E53" s="269" t="s">
        <v>133</v>
      </c>
      <c r="F53" s="269" t="s">
        <v>134</v>
      </c>
      <c r="G53" s="269" t="s">
        <v>135</v>
      </c>
      <c r="H53" s="269" t="s">
        <v>136</v>
      </c>
      <c r="I53" s="269" t="s">
        <v>137</v>
      </c>
      <c r="J53" s="269" t="s">
        <v>138</v>
      </c>
      <c r="K53" s="269" t="s">
        <v>139</v>
      </c>
      <c r="L53" s="269" t="s">
        <v>140</v>
      </c>
      <c r="M53" s="269" t="s">
        <v>141</v>
      </c>
      <c r="N53" s="269" t="s">
        <v>142</v>
      </c>
      <c r="O53" s="269" t="s">
        <v>143</v>
      </c>
      <c r="P53" s="269" t="s">
        <v>144</v>
      </c>
      <c r="Q53" s="269" t="s">
        <v>65</v>
      </c>
      <c r="R53" s="270" t="s">
        <v>145</v>
      </c>
    </row>
    <row r="54" spans="2:18" x14ac:dyDescent="0.2">
      <c r="B54" s="255">
        <v>1</v>
      </c>
      <c r="C54" s="253" t="s">
        <v>156</v>
      </c>
      <c r="D54" s="255" t="s">
        <v>157</v>
      </c>
      <c r="E54" s="271">
        <v>38301796</v>
      </c>
      <c r="F54" s="271">
        <v>35091832</v>
      </c>
      <c r="G54" s="271">
        <v>23271311</v>
      </c>
      <c r="H54" s="271">
        <v>21353312</v>
      </c>
      <c r="I54" s="271">
        <v>22953511</v>
      </c>
      <c r="J54" s="271">
        <v>26558473</v>
      </c>
      <c r="K54" s="271">
        <v>37398044</v>
      </c>
      <c r="L54" s="271">
        <v>37076050</v>
      </c>
      <c r="M54" s="271">
        <v>29946776</v>
      </c>
      <c r="N54" s="271">
        <v>27773883</v>
      </c>
      <c r="O54" s="271">
        <v>20945072</v>
      </c>
      <c r="P54" s="271">
        <v>26724705</v>
      </c>
      <c r="Q54" s="267">
        <v>347394765</v>
      </c>
      <c r="R54" s="267">
        <v>28949563.75</v>
      </c>
    </row>
    <row r="55" spans="2:18" x14ac:dyDescent="0.2">
      <c r="B55" s="255">
        <v>2</v>
      </c>
      <c r="C55" s="253" t="s">
        <v>158</v>
      </c>
      <c r="D55" s="255" t="s">
        <v>159</v>
      </c>
      <c r="E55" s="271">
        <v>1189990</v>
      </c>
      <c r="F55" s="271">
        <v>990537</v>
      </c>
      <c r="G55" s="271">
        <v>638975</v>
      </c>
      <c r="H55" s="271">
        <v>501568</v>
      </c>
      <c r="I55" s="271">
        <v>604397</v>
      </c>
      <c r="J55" s="271">
        <v>648102</v>
      </c>
      <c r="K55" s="271">
        <v>898802</v>
      </c>
      <c r="L55" s="271">
        <v>895329</v>
      </c>
      <c r="M55" s="271">
        <v>782512</v>
      </c>
      <c r="N55" s="271">
        <v>851884</v>
      </c>
      <c r="O55" s="271">
        <v>644287</v>
      </c>
      <c r="P55" s="271">
        <v>831497</v>
      </c>
      <c r="Q55" s="267">
        <v>9477880</v>
      </c>
      <c r="R55" s="267">
        <v>789823.33333333337</v>
      </c>
    </row>
    <row r="56" spans="2:18" x14ac:dyDescent="0.2">
      <c r="B56" s="255">
        <v>3</v>
      </c>
      <c r="C56" s="253" t="s">
        <v>160</v>
      </c>
      <c r="D56" s="255" t="s">
        <v>161</v>
      </c>
      <c r="E56" s="271">
        <v>138315</v>
      </c>
      <c r="F56" s="271">
        <v>89265</v>
      </c>
      <c r="G56" s="271">
        <v>62831</v>
      </c>
      <c r="H56" s="271">
        <v>46034</v>
      </c>
      <c r="I56" s="271">
        <v>56201</v>
      </c>
      <c r="J56" s="271">
        <v>66892</v>
      </c>
      <c r="K56" s="271">
        <v>97635</v>
      </c>
      <c r="L56" s="271">
        <v>84478</v>
      </c>
      <c r="M56" s="271">
        <v>74652</v>
      </c>
      <c r="N56" s="271">
        <v>116070</v>
      </c>
      <c r="O56" s="271">
        <v>81374</v>
      </c>
      <c r="P56" s="271">
        <v>124457</v>
      </c>
      <c r="Q56" s="267">
        <v>1038204</v>
      </c>
      <c r="R56" s="267">
        <v>86517</v>
      </c>
    </row>
    <row r="57" spans="2:18" x14ac:dyDescent="0.2">
      <c r="B57" s="255">
        <v>4</v>
      </c>
      <c r="C57" s="253" t="s">
        <v>162</v>
      </c>
      <c r="D57" s="255" t="s">
        <v>163</v>
      </c>
      <c r="E57" s="271">
        <v>1940401</v>
      </c>
      <c r="F57" s="271">
        <v>1736947</v>
      </c>
      <c r="G57" s="271">
        <v>1780146</v>
      </c>
      <c r="H57" s="271">
        <v>1708299</v>
      </c>
      <c r="I57" s="271">
        <v>1979208</v>
      </c>
      <c r="J57" s="271">
        <v>2298433</v>
      </c>
      <c r="K57" s="271">
        <v>2661382</v>
      </c>
      <c r="L57" s="271">
        <v>2732426</v>
      </c>
      <c r="M57" s="271">
        <v>2816039</v>
      </c>
      <c r="N57" s="271">
        <v>2471270</v>
      </c>
      <c r="O57" s="271">
        <v>2154745</v>
      </c>
      <c r="P57" s="271">
        <v>2080120</v>
      </c>
      <c r="Q57" s="267">
        <v>26359416</v>
      </c>
      <c r="R57" s="267">
        <v>2196618</v>
      </c>
    </row>
    <row r="58" spans="2:18" x14ac:dyDescent="0.2">
      <c r="B58" s="255">
        <v>5</v>
      </c>
      <c r="C58" s="253" t="s">
        <v>164</v>
      </c>
      <c r="D58" s="255" t="s">
        <v>165</v>
      </c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  <c r="K58" s="271">
        <v>0</v>
      </c>
      <c r="L58" s="271">
        <v>0</v>
      </c>
      <c r="M58" s="271">
        <v>0</v>
      </c>
      <c r="N58" s="271">
        <v>0</v>
      </c>
      <c r="O58" s="271">
        <v>0</v>
      </c>
      <c r="P58" s="271">
        <v>0</v>
      </c>
      <c r="Q58" s="267">
        <v>0</v>
      </c>
      <c r="R58" s="267">
        <v>0</v>
      </c>
    </row>
    <row r="59" spans="2:18" x14ac:dyDescent="0.2">
      <c r="B59" s="255">
        <v>6</v>
      </c>
      <c r="C59" s="253" t="s">
        <v>166</v>
      </c>
      <c r="D59" s="255" t="s">
        <v>165</v>
      </c>
      <c r="E59" s="271">
        <v>0</v>
      </c>
      <c r="F59" s="271">
        <v>0</v>
      </c>
      <c r="G59" s="271">
        <v>0</v>
      </c>
      <c r="H59" s="271">
        <v>0</v>
      </c>
      <c r="I59" s="271">
        <v>0</v>
      </c>
      <c r="J59" s="271">
        <v>0</v>
      </c>
      <c r="K59" s="271">
        <v>0</v>
      </c>
      <c r="L59" s="271">
        <v>0</v>
      </c>
      <c r="M59" s="271">
        <v>0</v>
      </c>
      <c r="N59" s="271">
        <v>0</v>
      </c>
      <c r="O59" s="271">
        <v>0</v>
      </c>
      <c r="P59" s="271">
        <v>0</v>
      </c>
      <c r="Q59" s="267">
        <v>0</v>
      </c>
      <c r="R59" s="267">
        <v>0</v>
      </c>
    </row>
    <row r="60" spans="2:18" x14ac:dyDescent="0.2">
      <c r="B60" s="255">
        <v>7</v>
      </c>
      <c r="C60" s="253" t="s">
        <v>167</v>
      </c>
      <c r="D60" s="255" t="s">
        <v>168</v>
      </c>
      <c r="E60" s="271">
        <v>0</v>
      </c>
      <c r="F60" s="271">
        <v>0</v>
      </c>
      <c r="G60" s="271">
        <v>0</v>
      </c>
      <c r="H60" s="271">
        <v>0</v>
      </c>
      <c r="I60" s="271">
        <v>0</v>
      </c>
      <c r="J60" s="271">
        <v>0</v>
      </c>
      <c r="K60" s="271">
        <v>0</v>
      </c>
      <c r="L60" s="271">
        <v>0</v>
      </c>
      <c r="M60" s="271">
        <v>0</v>
      </c>
      <c r="N60" s="271">
        <v>0</v>
      </c>
      <c r="O60" s="271">
        <v>0</v>
      </c>
      <c r="P60" s="271">
        <v>0</v>
      </c>
      <c r="Q60" s="267">
        <v>0</v>
      </c>
      <c r="R60" s="267">
        <v>0</v>
      </c>
    </row>
    <row r="61" spans="2:18" x14ac:dyDescent="0.2">
      <c r="B61" s="255">
        <v>8</v>
      </c>
      <c r="C61" s="253" t="s">
        <v>169</v>
      </c>
      <c r="D61" s="255" t="s">
        <v>130</v>
      </c>
      <c r="E61" s="271">
        <v>686417</v>
      </c>
      <c r="F61" s="271">
        <v>684022</v>
      </c>
      <c r="G61" s="271">
        <v>682125</v>
      </c>
      <c r="H61" s="271">
        <v>682916</v>
      </c>
      <c r="I61" s="271">
        <v>679663</v>
      </c>
      <c r="J61" s="271">
        <v>680243</v>
      </c>
      <c r="K61" s="271">
        <v>677673</v>
      </c>
      <c r="L61" s="271">
        <v>675721</v>
      </c>
      <c r="M61" s="271">
        <v>675091</v>
      </c>
      <c r="N61" s="271">
        <v>674666</v>
      </c>
      <c r="O61" s="271">
        <v>677807</v>
      </c>
      <c r="P61" s="271">
        <v>674980</v>
      </c>
      <c r="Q61" s="267">
        <v>8151324</v>
      </c>
      <c r="R61" s="267">
        <v>679277</v>
      </c>
    </row>
    <row r="62" spans="2:18" x14ac:dyDescent="0.2">
      <c r="B62" s="272"/>
      <c r="C62" s="273" t="s">
        <v>65</v>
      </c>
      <c r="D62" s="274"/>
      <c r="E62" s="275">
        <v>42256919</v>
      </c>
      <c r="F62" s="275">
        <v>38592603</v>
      </c>
      <c r="G62" s="275">
        <v>26435388</v>
      </c>
      <c r="H62" s="275">
        <v>24292129</v>
      </c>
      <c r="I62" s="275">
        <v>26272980</v>
      </c>
      <c r="J62" s="275">
        <v>30252143</v>
      </c>
      <c r="K62" s="275">
        <v>41733536</v>
      </c>
      <c r="L62" s="275">
        <v>41464004</v>
      </c>
      <c r="M62" s="275">
        <v>34295070</v>
      </c>
      <c r="N62" s="275">
        <v>31887773</v>
      </c>
      <c r="O62" s="275">
        <v>24503285</v>
      </c>
      <c r="P62" s="275">
        <v>30435759</v>
      </c>
      <c r="Q62" s="272">
        <v>392421589</v>
      </c>
      <c r="R62" s="275">
        <v>32701799.083333332</v>
      </c>
    </row>
    <row r="63" spans="2:18" x14ac:dyDescent="0.2">
      <c r="B63" s="276"/>
      <c r="C63" s="277"/>
      <c r="D63" s="278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76"/>
      <c r="R63" s="279"/>
    </row>
    <row r="64" spans="2:18" x14ac:dyDescent="0.2">
      <c r="B64" s="268" t="s">
        <v>179</v>
      </c>
    </row>
    <row r="65" spans="2:18" x14ac:dyDescent="0.2">
      <c r="E65" s="269" t="s">
        <v>133</v>
      </c>
      <c r="F65" s="269" t="s">
        <v>134</v>
      </c>
      <c r="G65" s="269" t="s">
        <v>135</v>
      </c>
      <c r="H65" s="269" t="s">
        <v>136</v>
      </c>
      <c r="I65" s="269" t="s">
        <v>137</v>
      </c>
      <c r="J65" s="269" t="s">
        <v>138</v>
      </c>
      <c r="K65" s="269" t="s">
        <v>139</v>
      </c>
      <c r="L65" s="269" t="s">
        <v>140</v>
      </c>
      <c r="M65" s="269" t="s">
        <v>141</v>
      </c>
      <c r="N65" s="269" t="s">
        <v>142</v>
      </c>
      <c r="O65" s="269" t="s">
        <v>143</v>
      </c>
      <c r="P65" s="269" t="s">
        <v>144</v>
      </c>
      <c r="Q65" s="269" t="s">
        <v>65</v>
      </c>
      <c r="R65" s="270" t="s">
        <v>145</v>
      </c>
    </row>
    <row r="66" spans="2:18" x14ac:dyDescent="0.2">
      <c r="B66" s="255">
        <v>1</v>
      </c>
      <c r="C66" s="253" t="s">
        <v>156</v>
      </c>
      <c r="D66" s="255" t="s">
        <v>157</v>
      </c>
      <c r="E66" s="271">
        <v>0</v>
      </c>
      <c r="F66" s="271">
        <v>0</v>
      </c>
      <c r="G66" s="271">
        <v>0</v>
      </c>
      <c r="H66" s="271">
        <v>0</v>
      </c>
      <c r="I66" s="271">
        <v>0</v>
      </c>
      <c r="J66" s="271">
        <v>0</v>
      </c>
      <c r="K66" s="271">
        <v>0</v>
      </c>
      <c r="L66" s="271">
        <v>0</v>
      </c>
      <c r="M66" s="271">
        <v>0</v>
      </c>
      <c r="N66" s="271">
        <v>0</v>
      </c>
      <c r="O66" s="271">
        <v>0</v>
      </c>
      <c r="P66" s="271">
        <v>0</v>
      </c>
      <c r="Q66" s="240">
        <v>0</v>
      </c>
      <c r="R66" s="267">
        <v>0</v>
      </c>
    </row>
    <row r="67" spans="2:18" x14ac:dyDescent="0.2">
      <c r="B67" s="255">
        <v>2</v>
      </c>
      <c r="C67" s="253" t="s">
        <v>158</v>
      </c>
      <c r="D67" s="255" t="s">
        <v>159</v>
      </c>
      <c r="E67" s="271">
        <v>2044957</v>
      </c>
      <c r="F67" s="271">
        <v>2000053</v>
      </c>
      <c r="G67" s="271">
        <v>1578186</v>
      </c>
      <c r="H67" s="271">
        <v>1454357</v>
      </c>
      <c r="I67" s="271">
        <v>1748827</v>
      </c>
      <c r="J67" s="271">
        <v>1798010</v>
      </c>
      <c r="K67" s="271">
        <v>2271265</v>
      </c>
      <c r="L67" s="271">
        <v>2180613</v>
      </c>
      <c r="M67" s="271">
        <v>1906240</v>
      </c>
      <c r="N67" s="271">
        <v>1932549</v>
      </c>
      <c r="O67" s="271">
        <v>1536761</v>
      </c>
      <c r="P67" s="271">
        <v>1721536</v>
      </c>
      <c r="Q67" s="240">
        <v>22173354</v>
      </c>
      <c r="R67" s="267">
        <v>1847779.5</v>
      </c>
    </row>
    <row r="68" spans="2:18" x14ac:dyDescent="0.2">
      <c r="B68" s="255">
        <v>3</v>
      </c>
      <c r="C68" s="253" t="s">
        <v>160</v>
      </c>
      <c r="D68" s="255" t="s">
        <v>161</v>
      </c>
      <c r="E68" s="271">
        <v>797431</v>
      </c>
      <c r="F68" s="271">
        <v>741587</v>
      </c>
      <c r="G68" s="271">
        <v>742510</v>
      </c>
      <c r="H68" s="271">
        <v>708911</v>
      </c>
      <c r="I68" s="271">
        <v>854023</v>
      </c>
      <c r="J68" s="271">
        <v>996890</v>
      </c>
      <c r="K68" s="271">
        <v>1054603</v>
      </c>
      <c r="L68" s="271">
        <v>998075</v>
      </c>
      <c r="M68" s="271">
        <v>870867</v>
      </c>
      <c r="N68" s="271">
        <v>807038</v>
      </c>
      <c r="O68" s="271">
        <v>749845</v>
      </c>
      <c r="P68" s="271">
        <v>815880</v>
      </c>
      <c r="Q68" s="240">
        <v>10137660</v>
      </c>
      <c r="R68" s="267">
        <v>844805</v>
      </c>
    </row>
    <row r="69" spans="2:18" x14ac:dyDescent="0.2">
      <c r="B69" s="255">
        <v>4</v>
      </c>
      <c r="C69" s="253" t="s">
        <v>162</v>
      </c>
      <c r="D69" s="255" t="s">
        <v>163</v>
      </c>
      <c r="E69" s="271">
        <v>13716757</v>
      </c>
      <c r="F69" s="271">
        <v>11738477</v>
      </c>
      <c r="G69" s="271">
        <v>12326966</v>
      </c>
      <c r="H69" s="271">
        <v>11256501</v>
      </c>
      <c r="I69" s="271">
        <v>12615857</v>
      </c>
      <c r="J69" s="271">
        <v>13651486</v>
      </c>
      <c r="K69" s="271">
        <v>14109686</v>
      </c>
      <c r="L69" s="271">
        <v>13478928</v>
      </c>
      <c r="M69" s="271">
        <v>12267920</v>
      </c>
      <c r="N69" s="271">
        <v>11703697</v>
      </c>
      <c r="O69" s="271">
        <v>11593042</v>
      </c>
      <c r="P69" s="271">
        <v>13219641</v>
      </c>
      <c r="Q69" s="240">
        <v>151678958</v>
      </c>
      <c r="R69" s="267">
        <v>12639913.166666666</v>
      </c>
    </row>
    <row r="70" spans="2:18" x14ac:dyDescent="0.2">
      <c r="B70" s="255">
        <v>5</v>
      </c>
      <c r="C70" s="253" t="s">
        <v>164</v>
      </c>
      <c r="D70" s="255" t="s">
        <v>165</v>
      </c>
      <c r="E70" s="271">
        <v>1391464</v>
      </c>
      <c r="F70" s="271">
        <v>1504464</v>
      </c>
      <c r="G70" s="271">
        <v>1512474</v>
      </c>
      <c r="H70" s="271">
        <v>1454739</v>
      </c>
      <c r="I70" s="271">
        <v>1465989</v>
      </c>
      <c r="J70" s="271">
        <v>1437296</v>
      </c>
      <c r="K70" s="271">
        <v>1433727</v>
      </c>
      <c r="L70" s="271">
        <v>1251747</v>
      </c>
      <c r="M70" s="271">
        <v>1309685</v>
      </c>
      <c r="N70" s="271">
        <v>1346383</v>
      </c>
      <c r="O70" s="271">
        <v>1356908</v>
      </c>
      <c r="P70" s="271">
        <v>1213178</v>
      </c>
      <c r="Q70" s="240">
        <v>16678054</v>
      </c>
      <c r="R70" s="267">
        <v>1389837.8333333333</v>
      </c>
    </row>
    <row r="71" spans="2:18" x14ac:dyDescent="0.2">
      <c r="B71" s="255">
        <v>6</v>
      </c>
      <c r="C71" s="253" t="s">
        <v>166</v>
      </c>
      <c r="D71" s="255" t="s">
        <v>165</v>
      </c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  <c r="K71" s="271">
        <v>0</v>
      </c>
      <c r="L71" s="271">
        <v>0</v>
      </c>
      <c r="M71" s="271">
        <v>0</v>
      </c>
      <c r="N71" s="271">
        <v>0</v>
      </c>
      <c r="O71" s="271">
        <v>0</v>
      </c>
      <c r="P71" s="271">
        <v>0</v>
      </c>
      <c r="Q71" s="240">
        <v>0</v>
      </c>
      <c r="R71" s="267">
        <v>0</v>
      </c>
    </row>
    <row r="72" spans="2:18" x14ac:dyDescent="0.2">
      <c r="B72" s="255">
        <v>7</v>
      </c>
      <c r="C72" s="253" t="s">
        <v>167</v>
      </c>
      <c r="D72" s="255" t="s">
        <v>168</v>
      </c>
      <c r="E72" s="271">
        <v>602100</v>
      </c>
      <c r="F72" s="271">
        <v>630000</v>
      </c>
      <c r="G72" s="271">
        <v>665100</v>
      </c>
      <c r="H72" s="271">
        <v>644400</v>
      </c>
      <c r="I72" s="271">
        <v>603900</v>
      </c>
      <c r="J72" s="271">
        <v>586800</v>
      </c>
      <c r="K72" s="271">
        <v>525600</v>
      </c>
      <c r="L72" s="271">
        <v>633600</v>
      </c>
      <c r="M72" s="271">
        <v>480600</v>
      </c>
      <c r="N72" s="271">
        <v>569700</v>
      </c>
      <c r="O72" s="271">
        <v>533700</v>
      </c>
      <c r="P72" s="271">
        <v>454500</v>
      </c>
      <c r="Q72" s="240">
        <v>6930000</v>
      </c>
      <c r="R72" s="267">
        <v>577500</v>
      </c>
    </row>
    <row r="73" spans="2:18" x14ac:dyDescent="0.2">
      <c r="B73" s="255">
        <v>8</v>
      </c>
      <c r="C73" s="253" t="s">
        <v>169</v>
      </c>
      <c r="D73" s="255" t="s">
        <v>130</v>
      </c>
      <c r="E73" s="271">
        <v>0</v>
      </c>
      <c r="F73" s="271">
        <v>0</v>
      </c>
      <c r="G73" s="271">
        <v>0</v>
      </c>
      <c r="H73" s="271">
        <v>0</v>
      </c>
      <c r="I73" s="271">
        <v>0</v>
      </c>
      <c r="J73" s="271">
        <v>0</v>
      </c>
      <c r="K73" s="271">
        <v>0</v>
      </c>
      <c r="L73" s="271">
        <v>0</v>
      </c>
      <c r="M73" s="271">
        <v>0</v>
      </c>
      <c r="N73" s="271">
        <v>0</v>
      </c>
      <c r="O73" s="271">
        <v>0</v>
      </c>
      <c r="P73" s="271">
        <v>0</v>
      </c>
      <c r="Q73" s="240">
        <v>0</v>
      </c>
      <c r="R73" s="267">
        <v>0</v>
      </c>
    </row>
    <row r="74" spans="2:18" x14ac:dyDescent="0.2">
      <c r="B74" s="272"/>
      <c r="C74" s="273" t="s">
        <v>65</v>
      </c>
      <c r="D74" s="280"/>
      <c r="E74" s="275">
        <v>18552709</v>
      </c>
      <c r="F74" s="275">
        <v>16614581</v>
      </c>
      <c r="G74" s="275">
        <v>16825236</v>
      </c>
      <c r="H74" s="275">
        <v>15518908</v>
      </c>
      <c r="I74" s="275">
        <v>17288596</v>
      </c>
      <c r="J74" s="275">
        <v>18470482</v>
      </c>
      <c r="K74" s="275">
        <v>19394881</v>
      </c>
      <c r="L74" s="275">
        <v>18542963</v>
      </c>
      <c r="M74" s="275">
        <v>16835312</v>
      </c>
      <c r="N74" s="275">
        <v>16359367</v>
      </c>
      <c r="O74" s="275">
        <v>15770256</v>
      </c>
      <c r="P74" s="275">
        <v>17424735</v>
      </c>
      <c r="Q74" s="281">
        <v>207598026</v>
      </c>
      <c r="R74" s="275">
        <v>17299835.5</v>
      </c>
    </row>
    <row r="76" spans="2:18" x14ac:dyDescent="0.2">
      <c r="B76" s="268" t="s">
        <v>148</v>
      </c>
    </row>
    <row r="77" spans="2:18" x14ac:dyDescent="0.2">
      <c r="E77" s="269" t="s">
        <v>133</v>
      </c>
      <c r="F77" s="269" t="s">
        <v>134</v>
      </c>
      <c r="G77" s="269" t="s">
        <v>135</v>
      </c>
      <c r="H77" s="269" t="s">
        <v>136</v>
      </c>
      <c r="I77" s="269" t="s">
        <v>137</v>
      </c>
      <c r="J77" s="269" t="s">
        <v>138</v>
      </c>
      <c r="K77" s="269" t="s">
        <v>139</v>
      </c>
      <c r="L77" s="269" t="s">
        <v>140</v>
      </c>
      <c r="M77" s="269" t="s">
        <v>141</v>
      </c>
      <c r="N77" s="269" t="s">
        <v>142</v>
      </c>
      <c r="O77" s="269" t="s">
        <v>143</v>
      </c>
      <c r="P77" s="269" t="s">
        <v>144</v>
      </c>
      <c r="Q77" s="269" t="s">
        <v>65</v>
      </c>
      <c r="R77" s="270" t="s">
        <v>145</v>
      </c>
    </row>
    <row r="78" spans="2:18" x14ac:dyDescent="0.2">
      <c r="B78" s="255">
        <v>1</v>
      </c>
      <c r="C78" s="253" t="s">
        <v>156</v>
      </c>
      <c r="D78" s="255" t="s">
        <v>157</v>
      </c>
      <c r="E78" s="271">
        <v>110347.47427599999</v>
      </c>
      <c r="F78" s="271">
        <v>-31933.56712</v>
      </c>
      <c r="G78" s="271">
        <v>21409.60612</v>
      </c>
      <c r="H78" s="271">
        <v>4334.7223359999998</v>
      </c>
      <c r="I78" s="271">
        <v>39663.667007999997</v>
      </c>
      <c r="J78" s="271">
        <v>33437.117506999995</v>
      </c>
      <c r="K78" s="271">
        <v>19895.759408000002</v>
      </c>
      <c r="L78" s="271">
        <v>14830.42</v>
      </c>
      <c r="M78" s="271">
        <v>40278.413720000004</v>
      </c>
      <c r="N78" s="271">
        <v>51270.588018000002</v>
      </c>
      <c r="O78" s="271">
        <v>37931.525391999996</v>
      </c>
      <c r="P78" s="271">
        <v>70339.423559999996</v>
      </c>
      <c r="Q78" s="267">
        <v>411805.15022499999</v>
      </c>
      <c r="R78" s="267">
        <v>34317.09585208333</v>
      </c>
    </row>
    <row r="79" spans="2:18" x14ac:dyDescent="0.2">
      <c r="B79" s="255">
        <v>2</v>
      </c>
      <c r="C79" s="253" t="s">
        <v>158</v>
      </c>
      <c r="D79" s="255" t="s">
        <v>159</v>
      </c>
      <c r="E79" s="271">
        <v>9319.8823069999999</v>
      </c>
      <c r="F79" s="271">
        <v>-2721.4369000000002</v>
      </c>
      <c r="G79" s="271">
        <v>2039.7881200000002</v>
      </c>
      <c r="H79" s="271">
        <v>397.052775</v>
      </c>
      <c r="I79" s="271">
        <v>4066.3710719999999</v>
      </c>
      <c r="J79" s="271">
        <v>3079.6550079999997</v>
      </c>
      <c r="K79" s="271">
        <v>1686.4756440000001</v>
      </c>
      <c r="L79" s="271">
        <v>1230.3768</v>
      </c>
      <c r="M79" s="271">
        <v>3616.3714400000003</v>
      </c>
      <c r="N79" s="271">
        <v>5140.0633179999995</v>
      </c>
      <c r="O79" s="271">
        <v>3949.8779279999999</v>
      </c>
      <c r="P79" s="271">
        <v>6719.5828559999991</v>
      </c>
      <c r="Q79" s="267">
        <v>38524.060367999999</v>
      </c>
      <c r="R79" s="267">
        <v>3210.3383639999997</v>
      </c>
    </row>
    <row r="80" spans="2:18" x14ac:dyDescent="0.2">
      <c r="B80" s="255">
        <v>3</v>
      </c>
      <c r="C80" s="253" t="s">
        <v>160</v>
      </c>
      <c r="D80" s="255" t="s">
        <v>161</v>
      </c>
      <c r="E80" s="271">
        <v>2695.8842259999997</v>
      </c>
      <c r="F80" s="271">
        <v>-756.07532000000003</v>
      </c>
      <c r="G80" s="271">
        <v>740.91372000000001</v>
      </c>
      <c r="H80" s="271">
        <v>153.25383500000001</v>
      </c>
      <c r="I80" s="271">
        <v>1572.867072</v>
      </c>
      <c r="J80" s="271">
        <v>1339.3015379999999</v>
      </c>
      <c r="K80" s="271">
        <v>612.99061600000005</v>
      </c>
      <c r="L80" s="271">
        <v>433.02120000000002</v>
      </c>
      <c r="M80" s="271">
        <v>1271.7230550000002</v>
      </c>
      <c r="N80" s="271">
        <v>1704.057368</v>
      </c>
      <c r="O80" s="271">
        <v>1505.3376089999999</v>
      </c>
      <c r="P80" s="271">
        <v>2474.9669839999997</v>
      </c>
      <c r="Q80" s="267">
        <v>13748.241902999998</v>
      </c>
      <c r="R80" s="267">
        <v>1145.6868252499999</v>
      </c>
    </row>
    <row r="81" spans="2:18" x14ac:dyDescent="0.2">
      <c r="B81" s="255">
        <v>4</v>
      </c>
      <c r="C81" s="253" t="s">
        <v>162</v>
      </c>
      <c r="D81" s="255" t="s">
        <v>163</v>
      </c>
      <c r="E81" s="271">
        <v>45108.272197999999</v>
      </c>
      <c r="F81" s="271">
        <v>-12262.635840000001</v>
      </c>
      <c r="G81" s="271">
        <v>12978.54304</v>
      </c>
      <c r="H81" s="271">
        <v>2631.8544000000002</v>
      </c>
      <c r="I81" s="271">
        <v>25220.27232</v>
      </c>
      <c r="J81" s="271">
        <v>20080.948021</v>
      </c>
      <c r="K81" s="271">
        <v>8922.2081760000001</v>
      </c>
      <c r="L81" s="271">
        <v>6484.5416000000005</v>
      </c>
      <c r="M81" s="271">
        <v>20287.924855000001</v>
      </c>
      <c r="N81" s="271">
        <v>26166.989082</v>
      </c>
      <c r="O81" s="271">
        <v>24897.242256999998</v>
      </c>
      <c r="P81" s="271">
        <v>40268.970951999996</v>
      </c>
      <c r="Q81" s="267">
        <v>220785.13106099999</v>
      </c>
      <c r="R81" s="267">
        <v>18398.760921749999</v>
      </c>
    </row>
    <row r="82" spans="2:18" x14ac:dyDescent="0.2">
      <c r="B82" s="255">
        <v>5</v>
      </c>
      <c r="C82" s="253" t="s">
        <v>164</v>
      </c>
      <c r="D82" s="255" t="s">
        <v>165</v>
      </c>
      <c r="E82" s="271">
        <v>4008.8077839999996</v>
      </c>
      <c r="F82" s="271">
        <v>-1369.06224</v>
      </c>
      <c r="G82" s="271">
        <v>1107.48128</v>
      </c>
      <c r="H82" s="271">
        <v>295.31201700000003</v>
      </c>
      <c r="I82" s="271">
        <v>2533.2289919999998</v>
      </c>
      <c r="J82" s="271">
        <v>1809.555664</v>
      </c>
      <c r="K82" s="271">
        <v>762.74276400000008</v>
      </c>
      <c r="L82" s="271">
        <v>500.69880000000001</v>
      </c>
      <c r="M82" s="271">
        <v>1761.526325</v>
      </c>
      <c r="N82" s="271">
        <v>2485.423018</v>
      </c>
      <c r="O82" s="271">
        <v>2457.3603880000001</v>
      </c>
      <c r="P82" s="271">
        <v>3193.0844959999999</v>
      </c>
      <c r="Q82" s="267">
        <v>19546.159287999999</v>
      </c>
      <c r="R82" s="267">
        <v>1628.8466073333332</v>
      </c>
    </row>
    <row r="83" spans="2:18" x14ac:dyDescent="0.2">
      <c r="B83" s="255">
        <v>6</v>
      </c>
      <c r="C83" s="253" t="s">
        <v>166</v>
      </c>
      <c r="D83" s="255" t="s">
        <v>165</v>
      </c>
      <c r="E83" s="271">
        <v>373.20912000000004</v>
      </c>
      <c r="F83" s="271">
        <v>653.84681</v>
      </c>
      <c r="G83" s="271">
        <v>614.80724999999995</v>
      </c>
      <c r="H83" s="271">
        <v>507.245453</v>
      </c>
      <c r="I83" s="271">
        <v>466.57445999999999</v>
      </c>
      <c r="J83" s="271">
        <v>150.50734399999999</v>
      </c>
      <c r="K83" s="271">
        <v>835.80958499999997</v>
      </c>
      <c r="L83" s="271">
        <v>806.32662300000004</v>
      </c>
      <c r="M83" s="271">
        <v>658.18860800000004</v>
      </c>
      <c r="N83" s="271">
        <v>282.71404000000001</v>
      </c>
      <c r="O83" s="271">
        <v>405.99387000000002</v>
      </c>
      <c r="P83" s="271">
        <v>42.754335999999995</v>
      </c>
      <c r="Q83" s="267">
        <v>5797.9774990000005</v>
      </c>
      <c r="R83" s="267">
        <v>483.1647915833334</v>
      </c>
    </row>
    <row r="84" spans="2:18" x14ac:dyDescent="0.2">
      <c r="B84" s="255">
        <v>7</v>
      </c>
      <c r="C84" s="253" t="s">
        <v>167</v>
      </c>
      <c r="D84" s="255" t="s">
        <v>168</v>
      </c>
      <c r="E84" s="271">
        <v>1734.6500999999998</v>
      </c>
      <c r="F84" s="271">
        <v>-573.29999999999995</v>
      </c>
      <c r="G84" s="271">
        <v>611.89200000000005</v>
      </c>
      <c r="H84" s="271">
        <v>130.81319999999999</v>
      </c>
      <c r="I84" s="271">
        <v>1043.5391999999999</v>
      </c>
      <c r="J84" s="271">
        <v>738.7811999999999</v>
      </c>
      <c r="K84" s="271">
        <v>279.61920000000003</v>
      </c>
      <c r="L84" s="271">
        <v>253.44000000000003</v>
      </c>
      <c r="M84" s="271">
        <v>646.40700000000004</v>
      </c>
      <c r="N84" s="271">
        <v>1051.6661999999999</v>
      </c>
      <c r="O84" s="271">
        <v>966.53069999999991</v>
      </c>
      <c r="P84" s="271">
        <v>1196.2439999999999</v>
      </c>
      <c r="Q84" s="267">
        <v>8080.2828</v>
      </c>
      <c r="R84" s="267">
        <v>673.3569</v>
      </c>
    </row>
    <row r="85" spans="2:18" x14ac:dyDescent="0.2">
      <c r="B85" s="255">
        <v>8</v>
      </c>
      <c r="C85" s="253" t="s">
        <v>169</v>
      </c>
      <c r="D85" s="255" t="s">
        <v>130</v>
      </c>
      <c r="E85" s="271">
        <v>1977.5673769999999</v>
      </c>
      <c r="F85" s="271">
        <v>-622.46001999999999</v>
      </c>
      <c r="G85" s="271">
        <v>627.55500000000006</v>
      </c>
      <c r="H85" s="271">
        <v>138.63194799999999</v>
      </c>
      <c r="I85" s="271">
        <v>1174.457664</v>
      </c>
      <c r="J85" s="271">
        <v>856.42593699999998</v>
      </c>
      <c r="K85" s="271">
        <v>360.52203600000001</v>
      </c>
      <c r="L85" s="271">
        <v>270.28840000000002</v>
      </c>
      <c r="M85" s="271">
        <v>907.99739499999998</v>
      </c>
      <c r="N85" s="271">
        <v>1245.433436</v>
      </c>
      <c r="O85" s="271">
        <v>1227.5084769999999</v>
      </c>
      <c r="P85" s="271">
        <v>1776.5473599999998</v>
      </c>
      <c r="Q85" s="267">
        <v>9940.4750100000019</v>
      </c>
      <c r="R85" s="267">
        <v>828.3729175000002</v>
      </c>
    </row>
    <row r="86" spans="2:18" x14ac:dyDescent="0.2">
      <c r="B86" s="272"/>
      <c r="C86" s="273" t="s">
        <v>65</v>
      </c>
      <c r="D86" s="274"/>
      <c r="E86" s="275">
        <v>175565.74738799999</v>
      </c>
      <c r="F86" s="275">
        <v>-49584.690630000005</v>
      </c>
      <c r="G86" s="275">
        <v>40130.58653</v>
      </c>
      <c r="H86" s="275">
        <v>8588.885964000001</v>
      </c>
      <c r="I86" s="275">
        <v>75740.977788000004</v>
      </c>
      <c r="J86" s="275">
        <v>61492.292218999988</v>
      </c>
      <c r="K86" s="275">
        <v>33356.127429</v>
      </c>
      <c r="L86" s="275">
        <v>24809.113422999999</v>
      </c>
      <c r="M86" s="275">
        <v>69428.552398000014</v>
      </c>
      <c r="N86" s="275">
        <v>89346.934480000025</v>
      </c>
      <c r="O86" s="275">
        <v>73341.376621000003</v>
      </c>
      <c r="P86" s="275">
        <v>126011.57454399999</v>
      </c>
      <c r="Q86" s="275">
        <v>728227.47815400001</v>
      </c>
      <c r="R86" s="275">
        <v>60685.623179499991</v>
      </c>
    </row>
    <row r="88" spans="2:18" x14ac:dyDescent="0.2">
      <c r="B88" s="268" t="s">
        <v>149</v>
      </c>
    </row>
    <row r="89" spans="2:18" x14ac:dyDescent="0.2">
      <c r="E89" s="269" t="s">
        <v>133</v>
      </c>
      <c r="F89" s="269" t="s">
        <v>134</v>
      </c>
      <c r="G89" s="269" t="s">
        <v>135</v>
      </c>
      <c r="H89" s="269" t="s">
        <v>136</v>
      </c>
      <c r="I89" s="269" t="s">
        <v>137</v>
      </c>
      <c r="J89" s="269" t="s">
        <v>138</v>
      </c>
      <c r="K89" s="269" t="s">
        <v>139</v>
      </c>
      <c r="L89" s="269" t="s">
        <v>140</v>
      </c>
      <c r="M89" s="269" t="s">
        <v>141</v>
      </c>
      <c r="N89" s="269" t="s">
        <v>142</v>
      </c>
      <c r="O89" s="269" t="s">
        <v>143</v>
      </c>
      <c r="P89" s="269" t="s">
        <v>144</v>
      </c>
      <c r="Q89" s="269" t="s">
        <v>65</v>
      </c>
      <c r="R89" s="270" t="s">
        <v>145</v>
      </c>
    </row>
    <row r="90" spans="2:18" x14ac:dyDescent="0.2">
      <c r="B90" s="255">
        <v>1</v>
      </c>
      <c r="C90" s="253" t="s">
        <v>156</v>
      </c>
      <c r="D90" s="255" t="s">
        <v>157</v>
      </c>
      <c r="E90" s="271">
        <v>310244.54759999999</v>
      </c>
      <c r="F90" s="271">
        <v>356497.92128800001</v>
      </c>
      <c r="G90" s="271">
        <v>179910.50534100001</v>
      </c>
      <c r="H90" s="271">
        <v>74010.579392</v>
      </c>
      <c r="I90" s="271">
        <v>134186.22530599998</v>
      </c>
      <c r="J90" s="271">
        <v>225561.11118900002</v>
      </c>
      <c r="K90" s="271">
        <v>247462.85714799998</v>
      </c>
      <c r="L90" s="271">
        <v>309399.63724999997</v>
      </c>
      <c r="M90" s="271">
        <v>225978.37169599999</v>
      </c>
      <c r="N90" s="271">
        <v>146673.87612299999</v>
      </c>
      <c r="O90" s="271">
        <v>63526.403376000002</v>
      </c>
      <c r="P90" s="271">
        <v>245706.93777000002</v>
      </c>
      <c r="Q90" s="267">
        <v>2519158.9734790004</v>
      </c>
      <c r="R90" s="267">
        <v>209929.91445658336</v>
      </c>
    </row>
    <row r="91" spans="2:18" x14ac:dyDescent="0.2">
      <c r="B91" s="255">
        <v>2</v>
      </c>
      <c r="C91" s="253" t="s">
        <v>158</v>
      </c>
      <c r="D91" s="255" t="s">
        <v>159</v>
      </c>
      <c r="E91" s="271">
        <v>26203.0707</v>
      </c>
      <c r="F91" s="271">
        <v>30381.40381</v>
      </c>
      <c r="G91" s="271">
        <v>17140.871691</v>
      </c>
      <c r="H91" s="271">
        <v>6779.2360499999995</v>
      </c>
      <c r="I91" s="271">
        <v>13756.947504</v>
      </c>
      <c r="J91" s="271">
        <v>20774.829216000002</v>
      </c>
      <c r="K91" s="271">
        <v>20976.333338999997</v>
      </c>
      <c r="L91" s="271">
        <v>25668.735990000001</v>
      </c>
      <c r="M91" s="271">
        <v>20289.322592</v>
      </c>
      <c r="N91" s="271">
        <v>14704.590673000001</v>
      </c>
      <c r="O91" s="271">
        <v>6615.1185839999998</v>
      </c>
      <c r="P91" s="271">
        <v>23472.585402000001</v>
      </c>
      <c r="Q91" s="267">
        <v>226763.04555100005</v>
      </c>
      <c r="R91" s="267">
        <v>18896.920462583337</v>
      </c>
    </row>
    <row r="92" spans="2:18" x14ac:dyDescent="0.2">
      <c r="B92" s="255">
        <v>3</v>
      </c>
      <c r="C92" s="253" t="s">
        <v>160</v>
      </c>
      <c r="D92" s="255" t="s">
        <v>161</v>
      </c>
      <c r="E92" s="271">
        <v>7579.5425999999998</v>
      </c>
      <c r="F92" s="271">
        <v>8440.6254680000002</v>
      </c>
      <c r="G92" s="271">
        <v>6226.0912710000002</v>
      </c>
      <c r="H92" s="271">
        <v>2616.6393699999999</v>
      </c>
      <c r="I92" s="271">
        <v>5321.1695039999995</v>
      </c>
      <c r="J92" s="271">
        <v>9034.7005260000005</v>
      </c>
      <c r="K92" s="271">
        <v>7624.3588459999992</v>
      </c>
      <c r="L92" s="271">
        <v>9033.9047850000006</v>
      </c>
      <c r="M92" s="271">
        <v>7134.8863739999997</v>
      </c>
      <c r="N92" s="271">
        <v>4874.9333480000005</v>
      </c>
      <c r="O92" s="271">
        <v>2521.087227</v>
      </c>
      <c r="P92" s="271">
        <v>8645.4583780000012</v>
      </c>
      <c r="Q92" s="267">
        <v>79053.397696999993</v>
      </c>
      <c r="R92" s="267">
        <v>6587.7831414166658</v>
      </c>
    </row>
    <row r="93" spans="2:18" x14ac:dyDescent="0.2">
      <c r="B93" s="255">
        <v>4</v>
      </c>
      <c r="C93" s="253" t="s">
        <v>162</v>
      </c>
      <c r="D93" s="255" t="s">
        <v>163</v>
      </c>
      <c r="E93" s="271">
        <v>126822.97979999999</v>
      </c>
      <c r="F93" s="271">
        <v>136896.83241599999</v>
      </c>
      <c r="G93" s="271">
        <v>109062.082872</v>
      </c>
      <c r="H93" s="271">
        <v>44935.996800000001</v>
      </c>
      <c r="I93" s="271">
        <v>85322.749989999997</v>
      </c>
      <c r="J93" s="271">
        <v>135462.662067</v>
      </c>
      <c r="K93" s="271">
        <v>110974.15695599999</v>
      </c>
      <c r="L93" s="271">
        <v>135283.74913000001</v>
      </c>
      <c r="M93" s="271">
        <v>113823.55461399999</v>
      </c>
      <c r="N93" s="271">
        <v>74858.000727000006</v>
      </c>
      <c r="O93" s="271">
        <v>41697.037970999998</v>
      </c>
      <c r="P93" s="271">
        <v>140666.002634</v>
      </c>
      <c r="Q93" s="267">
        <v>1255805.8059770002</v>
      </c>
      <c r="R93" s="267">
        <v>104650.48383141668</v>
      </c>
    </row>
    <row r="94" spans="2:18" x14ac:dyDescent="0.2">
      <c r="B94" s="255">
        <v>5</v>
      </c>
      <c r="C94" s="253" t="s">
        <v>164</v>
      </c>
      <c r="D94" s="255" t="s">
        <v>165</v>
      </c>
      <c r="E94" s="271">
        <v>11270.858399999999</v>
      </c>
      <c r="F94" s="271">
        <v>15283.849775999999</v>
      </c>
      <c r="G94" s="271">
        <v>9306.4541040000004</v>
      </c>
      <c r="H94" s="271">
        <v>5042.1253740000002</v>
      </c>
      <c r="I94" s="271">
        <v>8570.1716939999988</v>
      </c>
      <c r="J94" s="271">
        <v>12206.954928000001</v>
      </c>
      <c r="K94" s="271">
        <v>9486.9715589999996</v>
      </c>
      <c r="L94" s="271">
        <v>10445.828715</v>
      </c>
      <c r="M94" s="271">
        <v>9882.8830099999996</v>
      </c>
      <c r="N94" s="271">
        <v>7110.2486230000004</v>
      </c>
      <c r="O94" s="271">
        <v>4115.501964</v>
      </c>
      <c r="P94" s="271">
        <v>11153.958532000001</v>
      </c>
      <c r="Q94" s="267">
        <v>113875.80667900002</v>
      </c>
      <c r="R94" s="267">
        <v>9489.650556583334</v>
      </c>
    </row>
    <row r="95" spans="2:18" x14ac:dyDescent="0.2">
      <c r="B95" s="255">
        <v>6</v>
      </c>
      <c r="C95" s="253" t="s">
        <v>166</v>
      </c>
      <c r="D95" s="255" t="s">
        <v>165</v>
      </c>
      <c r="E95" s="271">
        <v>5854.228521</v>
      </c>
      <c r="F95" s="271">
        <v>3250.2584365000002</v>
      </c>
      <c r="G95" s="271">
        <v>2016.4715492999999</v>
      </c>
      <c r="H95" s="271">
        <v>3007.9322014300001</v>
      </c>
      <c r="I95" s="271">
        <v>5501.2659151999997</v>
      </c>
      <c r="J95" s="271">
        <v>3809.1983844799997</v>
      </c>
      <c r="K95" s="271">
        <v>6127.4287399499999</v>
      </c>
      <c r="L95" s="271">
        <v>3166.1211925100001</v>
      </c>
      <c r="M95" s="271">
        <v>1572.7400064000001</v>
      </c>
      <c r="N95" s="271">
        <v>1997.5002219999999</v>
      </c>
      <c r="O95" s="271">
        <v>2324.1492764099999</v>
      </c>
      <c r="P95" s="271">
        <v>2113.2199281600001</v>
      </c>
      <c r="Q95" s="267">
        <v>40740.514373339996</v>
      </c>
      <c r="R95" s="267">
        <v>3395.0428644449999</v>
      </c>
    </row>
    <row r="96" spans="2:18" x14ac:dyDescent="0.2">
      <c r="B96" s="255">
        <v>7</v>
      </c>
      <c r="C96" s="253" t="s">
        <v>167</v>
      </c>
      <c r="D96" s="255" t="s">
        <v>168</v>
      </c>
      <c r="E96" s="271">
        <v>4877.0099999999993</v>
      </c>
      <c r="F96" s="271">
        <v>6400.17</v>
      </c>
      <c r="G96" s="271">
        <v>5141.8881000000001</v>
      </c>
      <c r="H96" s="271">
        <v>2233.4904000000001</v>
      </c>
      <c r="I96" s="271">
        <v>3530.3993999999998</v>
      </c>
      <c r="J96" s="271">
        <v>4983.6923999999999</v>
      </c>
      <c r="K96" s="271">
        <v>3477.8951999999999</v>
      </c>
      <c r="L96" s="271">
        <v>5287.3919999999998</v>
      </c>
      <c r="M96" s="271">
        <v>3626.6075999999998</v>
      </c>
      <c r="N96" s="271">
        <v>3008.5857000000001</v>
      </c>
      <c r="O96" s="271">
        <v>1618.7121</v>
      </c>
      <c r="P96" s="271">
        <v>4178.6730000000007</v>
      </c>
      <c r="Q96" s="267">
        <v>48364.515900000006</v>
      </c>
      <c r="R96" s="267">
        <v>4030.3763250000006</v>
      </c>
    </row>
    <row r="97" spans="2:18" x14ac:dyDescent="0.2">
      <c r="B97" s="255">
        <v>8</v>
      </c>
      <c r="C97" s="253" t="s">
        <v>169</v>
      </c>
      <c r="D97" s="255" t="s">
        <v>130</v>
      </c>
      <c r="E97" s="271">
        <v>5559.9776999999995</v>
      </c>
      <c r="F97" s="271">
        <v>6948.9794979999997</v>
      </c>
      <c r="G97" s="271">
        <v>5273.5083750000003</v>
      </c>
      <c r="H97" s="271">
        <v>2366.986856</v>
      </c>
      <c r="I97" s="271">
        <v>3973.309898</v>
      </c>
      <c r="J97" s="271">
        <v>5777.3037990000003</v>
      </c>
      <c r="K97" s="271">
        <v>4484.162241</v>
      </c>
      <c r="L97" s="271">
        <v>5638.8917449999999</v>
      </c>
      <c r="M97" s="271">
        <v>5094.2366860000002</v>
      </c>
      <c r="N97" s="271">
        <v>3562.9111459999999</v>
      </c>
      <c r="O97" s="271">
        <v>2055.7886309999999</v>
      </c>
      <c r="P97" s="271">
        <v>6205.7661200000002</v>
      </c>
      <c r="Q97" s="267">
        <v>56941.82269500001</v>
      </c>
      <c r="R97" s="267">
        <v>4745.1518912500005</v>
      </c>
    </row>
    <row r="98" spans="2:18" x14ac:dyDescent="0.2">
      <c r="B98" s="272"/>
      <c r="C98" s="273" t="s">
        <v>65</v>
      </c>
      <c r="D98" s="274"/>
      <c r="E98" s="275">
        <v>498412.21532099997</v>
      </c>
      <c r="F98" s="275">
        <v>564100.04069250007</v>
      </c>
      <c r="G98" s="275">
        <v>334077.8733033</v>
      </c>
      <c r="H98" s="275">
        <v>140992.98644343001</v>
      </c>
      <c r="I98" s="275">
        <v>260162.23921119998</v>
      </c>
      <c r="J98" s="275">
        <v>417610.45250948006</v>
      </c>
      <c r="K98" s="275">
        <v>410614.16402895004</v>
      </c>
      <c r="L98" s="275">
        <v>503924.26080751</v>
      </c>
      <c r="M98" s="275">
        <v>387402.60257839999</v>
      </c>
      <c r="N98" s="275">
        <v>256790.64656199998</v>
      </c>
      <c r="O98" s="275">
        <v>124473.79912940999</v>
      </c>
      <c r="P98" s="275">
        <v>442142.60176416009</v>
      </c>
      <c r="Q98" s="275">
        <v>4340703.8823513407</v>
      </c>
      <c r="R98" s="275">
        <v>361725.32352927839</v>
      </c>
    </row>
    <row r="100" spans="2:18" x14ac:dyDescent="0.2">
      <c r="B100" s="268" t="s">
        <v>181</v>
      </c>
    </row>
    <row r="101" spans="2:18" x14ac:dyDescent="0.2">
      <c r="E101" s="269" t="s">
        <v>133</v>
      </c>
      <c r="F101" s="269" t="s">
        <v>134</v>
      </c>
      <c r="G101" s="269" t="s">
        <v>135</v>
      </c>
      <c r="H101" s="269" t="s">
        <v>136</v>
      </c>
      <c r="I101" s="269" t="s">
        <v>137</v>
      </c>
      <c r="J101" s="269" t="s">
        <v>138</v>
      </c>
      <c r="K101" s="269" t="s">
        <v>139</v>
      </c>
      <c r="L101" s="269" t="s">
        <v>140</v>
      </c>
      <c r="M101" s="269" t="s">
        <v>141</v>
      </c>
      <c r="N101" s="269" t="s">
        <v>142</v>
      </c>
      <c r="O101" s="269" t="s">
        <v>143</v>
      </c>
      <c r="P101" s="269" t="s">
        <v>144</v>
      </c>
      <c r="Q101" s="269" t="s">
        <v>65</v>
      </c>
      <c r="R101" s="270" t="s">
        <v>145</v>
      </c>
    </row>
    <row r="102" spans="2:18" x14ac:dyDescent="0.2">
      <c r="B102" s="255">
        <v>1</v>
      </c>
      <c r="C102" s="253" t="s">
        <v>156</v>
      </c>
      <c r="D102" s="255" t="s">
        <v>157</v>
      </c>
      <c r="E102" s="271">
        <v>-225023.0515</v>
      </c>
      <c r="F102" s="271">
        <v>-157527.233848</v>
      </c>
      <c r="G102" s="271">
        <v>-45285.971206000002</v>
      </c>
      <c r="H102" s="271">
        <v>-25645.327712000002</v>
      </c>
      <c r="I102" s="271">
        <v>-67322.647763000001</v>
      </c>
      <c r="J102" s="271">
        <v>-71017.356802000009</v>
      </c>
      <c r="K102" s="271">
        <v>-56695.434703999999</v>
      </c>
      <c r="L102" s="271">
        <v>-69665.897949999999</v>
      </c>
      <c r="M102" s="271">
        <v>-38840.968472</v>
      </c>
      <c r="N102" s="271">
        <v>-34384.067153999997</v>
      </c>
      <c r="O102" s="271">
        <v>-38120.031040000002</v>
      </c>
      <c r="P102" s="271">
        <v>-60665.080349999997</v>
      </c>
      <c r="Q102" s="267">
        <v>-890193.06850100006</v>
      </c>
      <c r="R102" s="267">
        <v>-74182.755708416676</v>
      </c>
    </row>
    <row r="103" spans="2:18" x14ac:dyDescent="0.2">
      <c r="B103" s="255">
        <v>2</v>
      </c>
      <c r="C103" s="253" t="s">
        <v>158</v>
      </c>
      <c r="D103" s="255" t="s">
        <v>159</v>
      </c>
      <c r="E103" s="271">
        <v>-10682.338635</v>
      </c>
      <c r="F103" s="271">
        <v>-7878.6115410000002</v>
      </c>
      <c r="G103" s="271">
        <v>-3241.4288260000003</v>
      </c>
      <c r="H103" s="271">
        <v>-2738.8336010000003</v>
      </c>
      <c r="I103" s="271">
        <v>-5558.9068560000005</v>
      </c>
      <c r="J103" s="271">
        <v>-5372.1969879999997</v>
      </c>
      <c r="K103" s="271">
        <v>-4928.4698820000003</v>
      </c>
      <c r="L103" s="271">
        <v>-5223.6387030000005</v>
      </c>
      <c r="M103" s="271">
        <v>-3039.3449439999999</v>
      </c>
      <c r="N103" s="271">
        <v>-3427.8025639999996</v>
      </c>
      <c r="O103" s="271">
        <v>-4023.293995</v>
      </c>
      <c r="P103" s="271">
        <v>-5129.1504779999996</v>
      </c>
      <c r="Q103" s="267">
        <v>-61244.01701299999</v>
      </c>
      <c r="R103" s="267">
        <v>-5103.6680844166658</v>
      </c>
    </row>
    <row r="104" spans="2:18" x14ac:dyDescent="0.2">
      <c r="B104" s="255">
        <v>3</v>
      </c>
      <c r="C104" s="253" t="s">
        <v>160</v>
      </c>
      <c r="D104" s="255" t="s">
        <v>161</v>
      </c>
      <c r="E104" s="271">
        <v>-2251.9635800000001</v>
      </c>
      <c r="F104" s="271">
        <v>-1673.2738769999999</v>
      </c>
      <c r="G104" s="271">
        <v>-1062.2867860000001</v>
      </c>
      <c r="H104" s="271">
        <v>-1096.677093</v>
      </c>
      <c r="I104" s="271">
        <v>-2013.7973280000001</v>
      </c>
      <c r="J104" s="271">
        <v>-2196.5745679999995</v>
      </c>
      <c r="K104" s="271">
        <v>-1803.74137</v>
      </c>
      <c r="L104" s="271">
        <v>-1779.607962</v>
      </c>
      <c r="M104" s="271">
        <v>-1021.6843980000001</v>
      </c>
      <c r="N104" s="271">
        <v>-1134.7373239999999</v>
      </c>
      <c r="O104" s="271">
        <v>-1539.0631550000001</v>
      </c>
      <c r="P104" s="271">
        <v>-1818.81943</v>
      </c>
      <c r="Q104" s="267">
        <v>-19392.226870999999</v>
      </c>
      <c r="R104" s="267">
        <v>-1616.0189059166667</v>
      </c>
    </row>
    <row r="105" spans="2:18" x14ac:dyDescent="0.2">
      <c r="B105" s="255">
        <v>4</v>
      </c>
      <c r="C105" s="253" t="s">
        <v>162</v>
      </c>
      <c r="D105" s="255" t="s">
        <v>163</v>
      </c>
      <c r="E105" s="271">
        <v>-36158.60226</v>
      </c>
      <c r="F105" s="271">
        <v>-27940.381614999998</v>
      </c>
      <c r="G105" s="271">
        <v>-19070.103072000002</v>
      </c>
      <c r="H105" s="271">
        <v>-18587.467067999998</v>
      </c>
      <c r="I105" s="271">
        <v>-33118.347469</v>
      </c>
      <c r="J105" s="271">
        <v>-33776.617505999995</v>
      </c>
      <c r="K105" s="271">
        <v>-26186.862132000002</v>
      </c>
      <c r="L105" s="271">
        <v>-27024.007526000001</v>
      </c>
      <c r="M105" s="271">
        <v>-16680.933623000001</v>
      </c>
      <c r="N105" s="271">
        <v>-17431.572175999998</v>
      </c>
      <c r="O105" s="271">
        <v>-25426.728810000001</v>
      </c>
      <c r="P105" s="271">
        <v>-29614.456403</v>
      </c>
      <c r="Q105" s="267">
        <v>-311016.07965999999</v>
      </c>
      <c r="R105" s="267">
        <v>-25918.006638333332</v>
      </c>
    </row>
    <row r="106" spans="2:18" x14ac:dyDescent="0.2">
      <c r="B106" s="255">
        <v>5</v>
      </c>
      <c r="C106" s="253" t="s">
        <v>164</v>
      </c>
      <c r="D106" s="255" t="s">
        <v>165</v>
      </c>
      <c r="E106" s="271">
        <v>-2511.5925200000001</v>
      </c>
      <c r="F106" s="271">
        <v>-2581.6602239999997</v>
      </c>
      <c r="G106" s="271">
        <v>-1914.7920840000004</v>
      </c>
      <c r="H106" s="271">
        <v>-2137.011591</v>
      </c>
      <c r="I106" s="271">
        <v>-3173.8661850000003</v>
      </c>
      <c r="J106" s="271">
        <v>-2909.0871039999997</v>
      </c>
      <c r="K106" s="271">
        <v>-2250.9513900000002</v>
      </c>
      <c r="L106" s="271">
        <v>-2032.8371280000001</v>
      </c>
      <c r="M106" s="271">
        <v>-1390.8854699999999</v>
      </c>
      <c r="N106" s="271">
        <v>-1653.3583239999998</v>
      </c>
      <c r="O106" s="271">
        <v>-2517.0643399999999</v>
      </c>
      <c r="P106" s="271">
        <v>-2284.414174</v>
      </c>
      <c r="Q106" s="267">
        <v>-27357.520534000003</v>
      </c>
      <c r="R106" s="267">
        <v>-2279.7933778333336</v>
      </c>
    </row>
    <row r="107" spans="2:18" x14ac:dyDescent="0.2">
      <c r="B107" s="255">
        <v>6</v>
      </c>
      <c r="C107" s="253" t="s">
        <v>166</v>
      </c>
      <c r="D107" s="255" t="s">
        <v>165</v>
      </c>
      <c r="E107" s="271">
        <v>-724.48068540000008</v>
      </c>
      <c r="F107" s="271">
        <v>-548.92111879999993</v>
      </c>
      <c r="G107" s="271">
        <v>-366.77083870000001</v>
      </c>
      <c r="H107" s="271">
        <v>-584.83233964999999</v>
      </c>
      <c r="I107" s="271">
        <v>-488.07123419999994</v>
      </c>
      <c r="J107" s="271">
        <v>-537.16872592000004</v>
      </c>
      <c r="K107" s="271">
        <v>-899.15245845000004</v>
      </c>
      <c r="L107" s="271">
        <v>-582.56152119000001</v>
      </c>
      <c r="M107" s="271">
        <v>-509.61860351999997</v>
      </c>
      <c r="N107" s="271">
        <v>-301.06998584999997</v>
      </c>
      <c r="O107" s="271">
        <v>-393.92110701000001</v>
      </c>
      <c r="P107" s="271">
        <v>-334.72046015999996</v>
      </c>
      <c r="Q107" s="267">
        <v>-6271.2890788499999</v>
      </c>
      <c r="R107" s="267">
        <v>-522.60742323750003</v>
      </c>
    </row>
    <row r="108" spans="2:18" x14ac:dyDescent="0.2">
      <c r="B108" s="255">
        <v>7</v>
      </c>
      <c r="C108" s="253" t="s">
        <v>167</v>
      </c>
      <c r="D108" s="255" t="s">
        <v>168</v>
      </c>
      <c r="E108" s="271">
        <v>-1086.7905000000001</v>
      </c>
      <c r="F108" s="271">
        <v>-1081.08</v>
      </c>
      <c r="G108" s="271">
        <v>-842.01660000000015</v>
      </c>
      <c r="H108" s="271">
        <v>-946.62360000000001</v>
      </c>
      <c r="I108" s="271">
        <v>-1307.4435000000001</v>
      </c>
      <c r="J108" s="271">
        <v>-1187.6831999999999</v>
      </c>
      <c r="K108" s="271">
        <v>-825.19200000000001</v>
      </c>
      <c r="L108" s="271">
        <v>-1028.9664</v>
      </c>
      <c r="M108" s="271">
        <v>-510.3972</v>
      </c>
      <c r="N108" s="271">
        <v>-699.59159999999997</v>
      </c>
      <c r="O108" s="271">
        <v>-990.01350000000002</v>
      </c>
      <c r="P108" s="271">
        <v>-855.82349999999997</v>
      </c>
      <c r="Q108" s="267">
        <v>-11361.6216</v>
      </c>
      <c r="R108" s="267">
        <v>-946.80180000000007</v>
      </c>
    </row>
    <row r="109" spans="2:18" x14ac:dyDescent="0.2">
      <c r="B109" s="255">
        <v>8</v>
      </c>
      <c r="C109" s="253" t="s">
        <v>169</v>
      </c>
      <c r="D109" s="255" t="s">
        <v>130</v>
      </c>
      <c r="E109" s="271">
        <v>-4032.6998749999998</v>
      </c>
      <c r="F109" s="271">
        <v>-3070.5747579999997</v>
      </c>
      <c r="G109" s="271">
        <v>-1327.41525</v>
      </c>
      <c r="H109" s="271">
        <v>-820.18211600000006</v>
      </c>
      <c r="I109" s="271">
        <v>-1993.4515789999998</v>
      </c>
      <c r="J109" s="271">
        <v>-1818.9697820000001</v>
      </c>
      <c r="K109" s="271">
        <v>-1027.3522680000001</v>
      </c>
      <c r="L109" s="271">
        <v>-1269.6797590000001</v>
      </c>
      <c r="M109" s="271">
        <v>-875.59302700000001</v>
      </c>
      <c r="N109" s="271">
        <v>-835.23650799999996</v>
      </c>
      <c r="O109" s="271">
        <v>-1233.6087399999999</v>
      </c>
      <c r="P109" s="271">
        <v>-1532.2046</v>
      </c>
      <c r="Q109" s="267">
        <v>-19836.968262000002</v>
      </c>
      <c r="R109" s="267">
        <v>-1653.0806885000002</v>
      </c>
    </row>
    <row r="110" spans="2:18" x14ac:dyDescent="0.2">
      <c r="B110" s="272"/>
      <c r="C110" s="273" t="s">
        <v>65</v>
      </c>
      <c r="D110" s="274"/>
      <c r="E110" s="275">
        <v>-282471.51955540001</v>
      </c>
      <c r="F110" s="275">
        <v>-202301.73698179997</v>
      </c>
      <c r="G110" s="275">
        <v>-73110.784662700011</v>
      </c>
      <c r="H110" s="275">
        <v>-52556.955120650004</v>
      </c>
      <c r="I110" s="275">
        <v>-114976.53191420001</v>
      </c>
      <c r="J110" s="275">
        <v>-118815.65467592</v>
      </c>
      <c r="K110" s="275">
        <v>-94617.156204450002</v>
      </c>
      <c r="L110" s="275">
        <v>-108607.19694919001</v>
      </c>
      <c r="M110" s="275">
        <v>-62869.425737519996</v>
      </c>
      <c r="N110" s="275">
        <v>-59867.435635849994</v>
      </c>
      <c r="O110" s="275">
        <v>-74243.724687009992</v>
      </c>
      <c r="P110" s="275">
        <v>-102234.66939516</v>
      </c>
      <c r="Q110" s="275">
        <v>-1346672.79151985</v>
      </c>
      <c r="R110" s="275">
        <v>-112222.73262665419</v>
      </c>
    </row>
    <row r="112" spans="2:18" x14ac:dyDescent="0.2">
      <c r="B112" s="268" t="s">
        <v>182</v>
      </c>
    </row>
    <row r="113" spans="2:18" x14ac:dyDescent="0.2">
      <c r="E113" s="269" t="s">
        <v>133</v>
      </c>
      <c r="F113" s="269" t="s">
        <v>134</v>
      </c>
      <c r="G113" s="269" t="s">
        <v>135</v>
      </c>
      <c r="H113" s="269" t="s">
        <v>136</v>
      </c>
      <c r="I113" s="269" t="s">
        <v>137</v>
      </c>
      <c r="J113" s="269" t="s">
        <v>138</v>
      </c>
      <c r="K113" s="269" t="s">
        <v>139</v>
      </c>
      <c r="L113" s="269" t="s">
        <v>140</v>
      </c>
      <c r="M113" s="269" t="s">
        <v>141</v>
      </c>
      <c r="N113" s="269" t="s">
        <v>142</v>
      </c>
      <c r="O113" s="269" t="s">
        <v>143</v>
      </c>
      <c r="P113" s="269" t="s">
        <v>144</v>
      </c>
      <c r="Q113" s="269" t="s">
        <v>65</v>
      </c>
      <c r="R113" s="270" t="s">
        <v>145</v>
      </c>
    </row>
    <row r="114" spans="2:18" x14ac:dyDescent="0.2">
      <c r="B114" s="255">
        <v>1</v>
      </c>
      <c r="C114" s="253" t="s">
        <v>156</v>
      </c>
      <c r="D114" s="255" t="s">
        <v>157</v>
      </c>
      <c r="E114" s="271">
        <v>64040.602912000002</v>
      </c>
      <c r="F114" s="271">
        <v>61305.430504000004</v>
      </c>
      <c r="G114" s="271">
        <v>28065.201066000001</v>
      </c>
      <c r="H114" s="271">
        <v>14776.491904</v>
      </c>
      <c r="I114" s="271">
        <v>35577.942049999998</v>
      </c>
      <c r="J114" s="271">
        <v>47911.485292000005</v>
      </c>
      <c r="K114" s="271">
        <v>54713.338372000006</v>
      </c>
      <c r="L114" s="271">
        <v>53055.827550000002</v>
      </c>
      <c r="M114" s="271">
        <v>33750.016552000001</v>
      </c>
      <c r="N114" s="271">
        <v>27162.857573999998</v>
      </c>
      <c r="O114" s="271">
        <v>26181.34</v>
      </c>
      <c r="P114" s="271">
        <v>48157.918409999998</v>
      </c>
      <c r="Q114" s="267">
        <v>494698.45218600007</v>
      </c>
      <c r="R114" s="267">
        <v>41224.871015500008</v>
      </c>
    </row>
    <row r="115" spans="2:18" x14ac:dyDescent="0.2">
      <c r="B115" s="255">
        <v>2</v>
      </c>
      <c r="C115" s="253" t="s">
        <v>158</v>
      </c>
      <c r="D115" s="255" t="s">
        <v>159</v>
      </c>
      <c r="E115" s="271">
        <v>5408.8313840000001</v>
      </c>
      <c r="F115" s="271">
        <v>5224.5607300000001</v>
      </c>
      <c r="G115" s="271">
        <v>2673.896166</v>
      </c>
      <c r="H115" s="271">
        <v>1353.5001</v>
      </c>
      <c r="I115" s="271">
        <v>3647.4971999999998</v>
      </c>
      <c r="J115" s="271">
        <v>4412.7860479999999</v>
      </c>
      <c r="K115" s="271">
        <v>4637.8080210000007</v>
      </c>
      <c r="L115" s="271">
        <v>4401.6730019999995</v>
      </c>
      <c r="M115" s="271">
        <v>3030.223504</v>
      </c>
      <c r="N115" s="271">
        <v>2723.1754739999997</v>
      </c>
      <c r="O115" s="271">
        <v>2726.31</v>
      </c>
      <c r="P115" s="271">
        <v>4600.565466</v>
      </c>
      <c r="Q115" s="267">
        <v>44840.827095000001</v>
      </c>
      <c r="R115" s="267">
        <v>3736.7355912500002</v>
      </c>
    </row>
    <row r="116" spans="2:18" x14ac:dyDescent="0.2">
      <c r="B116" s="255">
        <v>3</v>
      </c>
      <c r="C116" s="253" t="s">
        <v>160</v>
      </c>
      <c r="D116" s="255" t="s">
        <v>161</v>
      </c>
      <c r="E116" s="271">
        <v>1564.5673120000001</v>
      </c>
      <c r="F116" s="271">
        <v>1451.4984440000001</v>
      </c>
      <c r="G116" s="271">
        <v>971.24124600000005</v>
      </c>
      <c r="H116" s="271">
        <v>522.42194000000006</v>
      </c>
      <c r="I116" s="271">
        <v>1410.8471999999999</v>
      </c>
      <c r="J116" s="271">
        <v>1919.0627280000001</v>
      </c>
      <c r="K116" s="271">
        <v>1685.7241940000001</v>
      </c>
      <c r="L116" s="271">
        <v>1549.133343</v>
      </c>
      <c r="M116" s="271">
        <v>1065.599913</v>
      </c>
      <c r="N116" s="271">
        <v>902.79962399999988</v>
      </c>
      <c r="O116" s="271">
        <v>1039.0237500000001</v>
      </c>
      <c r="P116" s="271">
        <v>1694.4872740000001</v>
      </c>
      <c r="Q116" s="267">
        <v>15776.406967999999</v>
      </c>
      <c r="R116" s="267">
        <v>1314.7005806666666</v>
      </c>
    </row>
    <row r="117" spans="2:18" x14ac:dyDescent="0.2">
      <c r="B117" s="255">
        <v>4</v>
      </c>
      <c r="C117" s="253" t="s">
        <v>162</v>
      </c>
      <c r="D117" s="255" t="s">
        <v>163</v>
      </c>
      <c r="E117" s="271">
        <v>26178.768176000001</v>
      </c>
      <c r="F117" s="271">
        <v>23541.565728000001</v>
      </c>
      <c r="G117" s="271">
        <v>17013.177072000002</v>
      </c>
      <c r="H117" s="271">
        <v>8971.6416000000008</v>
      </c>
      <c r="I117" s="271">
        <v>22622.350749999998</v>
      </c>
      <c r="J117" s="271">
        <v>28773.653876</v>
      </c>
      <c r="K117" s="271">
        <v>24536.072484</v>
      </c>
      <c r="L117" s="271">
        <v>23198.447573999998</v>
      </c>
      <c r="M117" s="271">
        <v>16999.621792999998</v>
      </c>
      <c r="N117" s="271">
        <v>13863.117725999999</v>
      </c>
      <c r="O117" s="271">
        <v>17184.733749999999</v>
      </c>
      <c r="P117" s="271">
        <v>27570.169322000002</v>
      </c>
      <c r="Q117" s="267">
        <v>250453.31985099998</v>
      </c>
      <c r="R117" s="267">
        <v>20871.109987583332</v>
      </c>
    </row>
    <row r="118" spans="2:18" x14ac:dyDescent="0.2">
      <c r="B118" s="255">
        <v>5</v>
      </c>
      <c r="C118" s="253" t="s">
        <v>164</v>
      </c>
      <c r="D118" s="255" t="s">
        <v>165</v>
      </c>
      <c r="E118" s="271">
        <v>2326.5278080000003</v>
      </c>
      <c r="F118" s="271">
        <v>2628.2986080000001</v>
      </c>
      <c r="G118" s="271">
        <v>1451.763504</v>
      </c>
      <c r="H118" s="271">
        <v>1006.679388</v>
      </c>
      <c r="I118" s="271">
        <v>2272.2829499999998</v>
      </c>
      <c r="J118" s="271">
        <v>2592.8819840000001</v>
      </c>
      <c r="K118" s="271">
        <v>2097.5426010000001</v>
      </c>
      <c r="L118" s="271">
        <v>1791.249957</v>
      </c>
      <c r="M118" s="271">
        <v>1476.014995</v>
      </c>
      <c r="N118" s="271">
        <v>1316.7625739999999</v>
      </c>
      <c r="O118" s="271">
        <v>1696.135</v>
      </c>
      <c r="P118" s="271">
        <v>2186.1467560000001</v>
      </c>
      <c r="Q118" s="267">
        <v>22842.286124999999</v>
      </c>
      <c r="R118" s="267">
        <v>1903.52384375</v>
      </c>
    </row>
    <row r="119" spans="2:18" x14ac:dyDescent="0.2">
      <c r="B119" s="255">
        <v>6</v>
      </c>
      <c r="C119" s="253" t="s">
        <v>166</v>
      </c>
      <c r="D119" s="255" t="s">
        <v>165</v>
      </c>
      <c r="E119" s="271">
        <v>769.45583999999997</v>
      </c>
      <c r="F119" s="271">
        <v>647.54584</v>
      </c>
      <c r="G119" s="271">
        <v>476.16375999999997</v>
      </c>
      <c r="H119" s="271">
        <v>742.25621599999999</v>
      </c>
      <c r="I119" s="271">
        <v>1274.7310399999999</v>
      </c>
      <c r="J119" s="271">
        <v>594.90476799999999</v>
      </c>
      <c r="K119" s="271">
        <v>760.13724000000002</v>
      </c>
      <c r="L119" s="271">
        <v>561.94698399999993</v>
      </c>
      <c r="M119" s="271">
        <v>501.72480000000002</v>
      </c>
      <c r="N119" s="271">
        <v>184.20075</v>
      </c>
      <c r="O119" s="271">
        <v>272.68245000000002</v>
      </c>
      <c r="P119" s="271">
        <v>114.97680000000001</v>
      </c>
      <c r="Q119" s="267">
        <v>6900.7264880000002</v>
      </c>
      <c r="R119" s="267">
        <v>575.06054066666672</v>
      </c>
    </row>
    <row r="120" spans="2:18" x14ac:dyDescent="0.2">
      <c r="B120" s="255">
        <v>7</v>
      </c>
      <c r="C120" s="253" t="s">
        <v>167</v>
      </c>
      <c r="D120" s="255" t="s">
        <v>168</v>
      </c>
      <c r="E120" s="271">
        <v>1006.7112000000001</v>
      </c>
      <c r="F120" s="271">
        <v>1100.6100000000001</v>
      </c>
      <c r="G120" s="271">
        <v>802.11059999999998</v>
      </c>
      <c r="H120" s="271">
        <v>445.9248</v>
      </c>
      <c r="I120" s="271">
        <v>936.04499999999996</v>
      </c>
      <c r="J120" s="271">
        <v>1058.5871999999999</v>
      </c>
      <c r="K120" s="271">
        <v>768.95280000000002</v>
      </c>
      <c r="L120" s="271">
        <v>906.6816</v>
      </c>
      <c r="M120" s="271">
        <v>541.63620000000003</v>
      </c>
      <c r="N120" s="271">
        <v>557.1665999999999</v>
      </c>
      <c r="O120" s="271">
        <v>667.125</v>
      </c>
      <c r="P120" s="271">
        <v>819.00900000000001</v>
      </c>
      <c r="Q120" s="267">
        <v>9610.56</v>
      </c>
      <c r="R120" s="267">
        <v>800.88</v>
      </c>
    </row>
    <row r="121" spans="2:18" x14ac:dyDescent="0.2">
      <c r="B121" s="255">
        <v>8</v>
      </c>
      <c r="C121" s="253" t="s">
        <v>169</v>
      </c>
      <c r="D121" s="255" t="s">
        <v>130</v>
      </c>
      <c r="E121" s="271">
        <v>1147.689224</v>
      </c>
      <c r="F121" s="271">
        <v>1194.9864340000001</v>
      </c>
      <c r="G121" s="271">
        <v>822.64274999999998</v>
      </c>
      <c r="H121" s="271">
        <v>472.57787200000001</v>
      </c>
      <c r="I121" s="271">
        <v>1053.47765</v>
      </c>
      <c r="J121" s="271">
        <v>1227.1583720000001</v>
      </c>
      <c r="K121" s="271">
        <v>991.43559900000002</v>
      </c>
      <c r="L121" s="271">
        <v>966.95675099999994</v>
      </c>
      <c r="M121" s="271">
        <v>760.82755699999996</v>
      </c>
      <c r="N121" s="271">
        <v>659.8233479999999</v>
      </c>
      <c r="O121" s="271">
        <v>847.25874999999996</v>
      </c>
      <c r="P121" s="271">
        <v>1216.31396</v>
      </c>
      <c r="Q121" s="267">
        <v>11361.148267</v>
      </c>
      <c r="R121" s="267">
        <v>946.76235558333337</v>
      </c>
    </row>
    <row r="122" spans="2:18" x14ac:dyDescent="0.2">
      <c r="B122" s="272"/>
      <c r="C122" s="273" t="s">
        <v>65</v>
      </c>
      <c r="D122" s="274"/>
      <c r="E122" s="275">
        <v>102443.153856</v>
      </c>
      <c r="F122" s="275">
        <v>97094.496288000009</v>
      </c>
      <c r="G122" s="275">
        <v>52276.196164000008</v>
      </c>
      <c r="H122" s="275">
        <v>28291.493820000007</v>
      </c>
      <c r="I122" s="275">
        <v>68795.173839999989</v>
      </c>
      <c r="J122" s="275">
        <v>88490.520268000007</v>
      </c>
      <c r="K122" s="275">
        <v>90191.011310999995</v>
      </c>
      <c r="L122" s="275">
        <v>86431.916760999986</v>
      </c>
      <c r="M122" s="275">
        <v>58125.665313999998</v>
      </c>
      <c r="N122" s="275">
        <v>47369.903669999992</v>
      </c>
      <c r="O122" s="275">
        <v>50614.608700000004</v>
      </c>
      <c r="P122" s="275">
        <v>86359.58698800001</v>
      </c>
      <c r="Q122" s="275">
        <v>856483.72698000004</v>
      </c>
      <c r="R122" s="275">
        <v>71373.643915000008</v>
      </c>
    </row>
    <row r="123" spans="2:18" x14ac:dyDescent="0.2">
      <c r="B123" s="276"/>
      <c r="C123" s="277"/>
      <c r="D123" s="278"/>
      <c r="E123" s="279"/>
      <c r="F123" s="279"/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</row>
    <row r="125" spans="2:18" x14ac:dyDescent="0.2">
      <c r="F125" s="286"/>
    </row>
    <row r="126" spans="2:18" x14ac:dyDescent="0.2">
      <c r="F126" s="286"/>
    </row>
    <row r="127" spans="2:18" x14ac:dyDescent="0.2">
      <c r="F127" s="286"/>
    </row>
    <row r="128" spans="2:18" x14ac:dyDescent="0.2">
      <c r="F128" s="286"/>
    </row>
    <row r="129" spans="6:6" x14ac:dyDescent="0.2">
      <c r="F129" s="286"/>
    </row>
    <row r="130" spans="6:6" x14ac:dyDescent="0.2">
      <c r="F130" s="286"/>
    </row>
    <row r="131" spans="6:6" x14ac:dyDescent="0.2">
      <c r="F131" s="286"/>
    </row>
    <row r="132" spans="6:6" x14ac:dyDescent="0.2">
      <c r="F132" s="28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3D4F"/>
  </sheetPr>
  <dimension ref="A1:N48"/>
  <sheetViews>
    <sheetView workbookViewId="0">
      <selection activeCell="H21" sqref="H21"/>
    </sheetView>
  </sheetViews>
  <sheetFormatPr defaultRowHeight="12.75" x14ac:dyDescent="0.2"/>
  <cols>
    <col min="1" max="1" width="5" style="238" customWidth="1"/>
    <col min="2" max="2" width="26.140625" style="238" customWidth="1"/>
    <col min="3" max="3" width="1.28515625" style="238" customWidth="1"/>
    <col min="4" max="4" width="30.7109375" style="238" customWidth="1"/>
    <col min="5" max="5" width="1.42578125" style="238" customWidth="1"/>
    <col min="6" max="6" width="1" style="238" customWidth="1"/>
    <col min="7" max="8" width="14" style="238" bestFit="1" customWidth="1"/>
    <col min="9" max="9" width="8.140625" style="238" customWidth="1"/>
    <col min="10" max="10" width="4.42578125" style="238" customWidth="1"/>
    <col min="11" max="11" width="46.42578125" bestFit="1" customWidth="1"/>
    <col min="12" max="12" width="12.42578125" customWidth="1"/>
    <col min="13" max="13" width="10.140625" style="238" customWidth="1"/>
  </cols>
  <sheetData>
    <row r="1" spans="1:13" ht="18" x14ac:dyDescent="0.25">
      <c r="A1" s="341" t="str">
        <f>'Present and Proposed Rates'!B1</f>
        <v>JACKSON PURCHASE ENERGY CORPORATION</v>
      </c>
      <c r="B1" s="235"/>
      <c r="C1" s="235"/>
      <c r="D1" s="235"/>
      <c r="E1" s="235"/>
      <c r="F1" s="235"/>
      <c r="G1" s="256"/>
      <c r="H1" s="256"/>
      <c r="I1" s="256"/>
      <c r="J1" s="235"/>
      <c r="M1" s="235"/>
    </row>
    <row r="2" spans="1:13" x14ac:dyDescent="0.2">
      <c r="A2" s="234"/>
      <c r="B2" s="235"/>
      <c r="C2" s="235"/>
      <c r="D2" s="235"/>
      <c r="E2" s="235"/>
      <c r="F2" s="235"/>
      <c r="G2" s="256"/>
      <c r="H2" s="256"/>
      <c r="I2" s="256"/>
      <c r="J2" s="235"/>
      <c r="M2" s="235"/>
    </row>
    <row r="3" spans="1:13" x14ac:dyDescent="0.2">
      <c r="A3" s="234" t="s">
        <v>116</v>
      </c>
      <c r="B3" s="235"/>
      <c r="C3" s="235"/>
      <c r="D3" s="235"/>
      <c r="E3" s="235"/>
      <c r="F3" s="235"/>
      <c r="G3" s="256"/>
      <c r="H3" s="256"/>
      <c r="I3" s="256"/>
      <c r="J3" s="235"/>
      <c r="M3" s="235"/>
    </row>
    <row r="4" spans="1:13" ht="12.75" customHeight="1" x14ac:dyDescent="0.2">
      <c r="A4" s="235"/>
      <c r="B4" s="235"/>
      <c r="C4" s="235"/>
      <c r="D4" s="235"/>
      <c r="E4" s="235"/>
      <c r="F4" s="235"/>
      <c r="G4" s="256"/>
      <c r="H4" s="256"/>
      <c r="I4" s="256"/>
      <c r="J4" s="235"/>
      <c r="K4" s="380" t="s">
        <v>119</v>
      </c>
      <c r="L4" s="380"/>
      <c r="M4" s="380"/>
    </row>
    <row r="5" spans="1:13" ht="12.75" customHeight="1" x14ac:dyDescent="0.2">
      <c r="A5" s="235"/>
      <c r="B5" s="235"/>
      <c r="C5" s="235"/>
      <c r="D5" s="235"/>
      <c r="E5" s="235"/>
      <c r="F5" s="235"/>
      <c r="G5" s="378" t="s">
        <v>55</v>
      </c>
      <c r="H5" s="378"/>
      <c r="I5" s="340"/>
      <c r="J5" s="235"/>
      <c r="K5" s="380"/>
      <c r="L5" s="380"/>
      <c r="M5" s="380"/>
    </row>
    <row r="6" spans="1:13" x14ac:dyDescent="0.2">
      <c r="A6" s="235"/>
      <c r="B6" s="236" t="s">
        <v>54</v>
      </c>
      <c r="C6" s="236"/>
      <c r="D6" s="236" t="s">
        <v>190</v>
      </c>
      <c r="E6" s="236"/>
      <c r="F6" s="235"/>
      <c r="G6" s="339" t="s">
        <v>57</v>
      </c>
      <c r="H6" s="339" t="s">
        <v>58</v>
      </c>
      <c r="I6" s="339"/>
      <c r="J6" s="235"/>
      <c r="K6" s="380"/>
      <c r="L6" s="380"/>
      <c r="M6" s="380"/>
    </row>
    <row r="7" spans="1:13" x14ac:dyDescent="0.2">
      <c r="A7" s="235"/>
      <c r="B7" s="377" t="str">
        <f>'Present and Proposed Rates'!B9</f>
        <v>R - Residential</v>
      </c>
      <c r="C7" s="256"/>
      <c r="D7" s="256" t="str">
        <f>'Present and Proposed Rates'!D9</f>
        <v>Facilities Charge (per month)</v>
      </c>
      <c r="E7" s="256"/>
      <c r="F7" s="235"/>
      <c r="G7" s="336">
        <f>'Present and Proposed Rates'!G9</f>
        <v>12.45</v>
      </c>
      <c r="H7" s="336">
        <f>'Present and Proposed Rates'!H9</f>
        <v>16.707972802844168</v>
      </c>
      <c r="I7" s="336"/>
      <c r="J7" s="235"/>
    </row>
    <row r="8" spans="1:13" x14ac:dyDescent="0.2">
      <c r="A8" s="235"/>
      <c r="B8" s="377"/>
      <c r="C8" s="256"/>
      <c r="D8" s="256" t="str">
        <f>'Present and Proposed Rates'!D10</f>
        <v>Energy Charge (per kWh)</v>
      </c>
      <c r="E8" s="256"/>
      <c r="F8" s="235"/>
      <c r="G8" s="338">
        <f>'Present and Proposed Rates'!G10</f>
        <v>0.10077999999999999</v>
      </c>
      <c r="H8" s="338">
        <f>'Present and Proposed Rates'!H10</f>
        <v>0.10077999999999999</v>
      </c>
      <c r="I8" s="338"/>
      <c r="J8" s="235"/>
      <c r="K8" s="238"/>
      <c r="L8" s="379" t="s">
        <v>59</v>
      </c>
      <c r="M8" s="379"/>
    </row>
    <row r="9" spans="1:13" x14ac:dyDescent="0.2">
      <c r="A9" s="235"/>
      <c r="B9" s="337"/>
      <c r="C9" s="256"/>
      <c r="D9" s="256"/>
      <c r="E9" s="256"/>
      <c r="F9" s="235"/>
      <c r="G9" s="336"/>
      <c r="H9" s="336"/>
      <c r="I9" s="336"/>
      <c r="J9" s="235"/>
      <c r="K9" s="236" t="s">
        <v>54</v>
      </c>
      <c r="L9" s="250" t="s">
        <v>121</v>
      </c>
      <c r="M9" s="250" t="s">
        <v>115</v>
      </c>
    </row>
    <row r="10" spans="1:13" x14ac:dyDescent="0.2">
      <c r="A10" s="235"/>
      <c r="B10" s="377" t="str">
        <f>'Present and Proposed Rates'!B12</f>
        <v>C-1 Small Commercial Single Phase</v>
      </c>
      <c r="C10" s="256"/>
      <c r="D10" s="256" t="str">
        <f>'Present and Proposed Rates'!D12</f>
        <v>Facilities Charge (per month)</v>
      </c>
      <c r="E10" s="256"/>
      <c r="F10" s="235"/>
      <c r="G10" s="336">
        <f>'Present and Proposed Rates'!G12</f>
        <v>13.86</v>
      </c>
      <c r="H10" s="336">
        <f>'Present and Proposed Rates'!H12</f>
        <v>13.86</v>
      </c>
      <c r="I10" s="336"/>
      <c r="J10" s="235"/>
      <c r="K10" s="342" t="str">
        <f>List!B5</f>
        <v>R - Residential</v>
      </c>
      <c r="L10" s="244">
        <f>'Present and Proposed Rates'!O9</f>
        <v>1304464.0319337323</v>
      </c>
      <c r="M10" s="242">
        <f>'Present and Proposed Rates'!P9</f>
        <v>3.1539211602755329E-2</v>
      </c>
    </row>
    <row r="11" spans="1:13" x14ac:dyDescent="0.2">
      <c r="A11" s="235"/>
      <c r="B11" s="377"/>
      <c r="C11" s="256"/>
      <c r="D11" s="256" t="str">
        <f>'Present and Proposed Rates'!D13</f>
        <v>Energy Charge (per kWh)</v>
      </c>
      <c r="E11" s="256"/>
      <c r="F11" s="235"/>
      <c r="G11" s="338">
        <f>'Present and Proposed Rates'!G13</f>
        <v>0.102176</v>
      </c>
      <c r="H11" s="338">
        <f>'Present and Proposed Rates'!H13</f>
        <v>0.102176</v>
      </c>
      <c r="I11" s="338"/>
      <c r="J11" s="235"/>
      <c r="K11" s="342" t="str">
        <f>List!B6</f>
        <v>C-1 Small Commercial Single Phase</v>
      </c>
      <c r="L11" s="244">
        <f>'Present and Proposed Rates'!O12</f>
        <v>0</v>
      </c>
      <c r="M11" s="351">
        <f>'Present and Proposed Rates'!P12</f>
        <v>0</v>
      </c>
    </row>
    <row r="12" spans="1:13" x14ac:dyDescent="0.2">
      <c r="A12" s="235"/>
      <c r="B12" s="337"/>
      <c r="C12" s="256"/>
      <c r="D12" s="256"/>
      <c r="E12" s="256"/>
      <c r="F12" s="235"/>
      <c r="G12" s="336"/>
      <c r="H12" s="336"/>
      <c r="I12" s="336"/>
      <c r="J12" s="235"/>
      <c r="K12" s="342" t="str">
        <f>List!B7</f>
        <v>C-3 Small Commercial Three Phase</v>
      </c>
      <c r="L12" s="244">
        <f>'Present and Proposed Rates'!O15</f>
        <v>0</v>
      </c>
      <c r="M12" s="351">
        <f>'Present and Proposed Rates'!P15</f>
        <v>0</v>
      </c>
    </row>
    <row r="13" spans="1:13" x14ac:dyDescent="0.2">
      <c r="A13" s="235"/>
      <c r="B13" s="377" t="str">
        <f>'Present and Proposed Rates'!B15</f>
        <v>C-3 Small Commercial Three Phase</v>
      </c>
      <c r="C13" s="256"/>
      <c r="D13" s="256" t="str">
        <f>'Present and Proposed Rates'!D15</f>
        <v>Facilities Charge (per month)</v>
      </c>
      <c r="E13" s="256"/>
      <c r="F13" s="235"/>
      <c r="G13" s="336">
        <f>'Present and Proposed Rates'!G15</f>
        <v>24.9</v>
      </c>
      <c r="H13" s="336">
        <f>'Present and Proposed Rates'!H15</f>
        <v>24.9</v>
      </c>
      <c r="I13" s="336"/>
      <c r="J13" s="235"/>
      <c r="K13" s="342" t="str">
        <f>List!B8</f>
        <v>D - Commercial and Industrial Demand &lt; 3,000 kW</v>
      </c>
      <c r="L13" s="244">
        <f>'Present and Proposed Rates'!O18</f>
        <v>0</v>
      </c>
      <c r="M13" s="351">
        <f>'Present and Proposed Rates'!P18</f>
        <v>0</v>
      </c>
    </row>
    <row r="14" spans="1:13" x14ac:dyDescent="0.2">
      <c r="A14" s="235"/>
      <c r="B14" s="377"/>
      <c r="C14" s="256"/>
      <c r="D14" s="256" t="str">
        <f>'Present and Proposed Rates'!D16</f>
        <v>Energy Charge (per kWh)</v>
      </c>
      <c r="E14" s="256"/>
      <c r="F14" s="235"/>
      <c r="G14" s="338">
        <f>'Present and Proposed Rates'!G16</f>
        <v>9.7017000000000006E-2</v>
      </c>
      <c r="H14" s="338">
        <f>'Present and Proposed Rates'!H16</f>
        <v>9.7017000000000006E-2</v>
      </c>
      <c r="I14" s="338"/>
      <c r="J14" s="235"/>
      <c r="K14" s="342" t="str">
        <f>List!B9</f>
        <v>I-E - Large Commercial Existing</v>
      </c>
      <c r="L14" s="244">
        <f>'Present and Proposed Rates'!O25</f>
        <v>0</v>
      </c>
      <c r="M14" s="351">
        <f>'Present and Proposed Rates'!P25</f>
        <v>0</v>
      </c>
    </row>
    <row r="15" spans="1:13" x14ac:dyDescent="0.2">
      <c r="A15" s="235"/>
      <c r="B15" s="337"/>
      <c r="C15" s="256"/>
      <c r="D15" s="256"/>
      <c r="E15" s="256"/>
      <c r="F15" s="235"/>
      <c r="G15" s="336"/>
      <c r="H15" s="336"/>
      <c r="I15" s="336"/>
      <c r="J15" s="235"/>
      <c r="K15" s="342" t="str">
        <f>List!B11</f>
        <v>L - Large Commercial and Industrial 3,000 - 5,000 kW</v>
      </c>
      <c r="L15" s="244">
        <f>'Present and Proposed Rates'!O35</f>
        <v>0</v>
      </c>
      <c r="M15" s="351">
        <f>'Present and Proposed Rates'!P35</f>
        <v>0</v>
      </c>
    </row>
    <row r="16" spans="1:13" x14ac:dyDescent="0.2">
      <c r="A16" s="235"/>
      <c r="B16" s="377" t="str">
        <f>'Present and Proposed Rates'!B18</f>
        <v>D - Commercial and Industrial Demand &lt; 3,000 kW</v>
      </c>
      <c r="C16" s="256"/>
      <c r="D16" s="256" t="str">
        <f>'Present and Proposed Rates'!D18</f>
        <v>Facilities Charge (per month)</v>
      </c>
      <c r="E16" s="256"/>
      <c r="F16" s="235"/>
      <c r="G16" s="336">
        <f>'Present and Proposed Rates'!G18</f>
        <v>48.42</v>
      </c>
      <c r="H16" s="336">
        <f>'Present and Proposed Rates'!H18</f>
        <v>48.42</v>
      </c>
      <c r="I16" s="336"/>
      <c r="J16" s="235"/>
      <c r="K16" s="342" t="str">
        <f>List!B12</f>
        <v>OL - Outdoor Lighting</v>
      </c>
      <c r="L16" s="244">
        <f>'Present and Proposed Rates'!O39</f>
        <v>0</v>
      </c>
      <c r="M16" s="351">
        <f>'Present and Proposed Rates'!P39</f>
        <v>0</v>
      </c>
    </row>
    <row r="17" spans="1:14" x14ac:dyDescent="0.2">
      <c r="A17" s="235"/>
      <c r="B17" s="377"/>
      <c r="C17" s="256"/>
      <c r="D17" s="256" t="str">
        <f>'Present and Proposed Rates'!D19</f>
        <v>Demand Charge (per kW)</v>
      </c>
      <c r="E17" s="256"/>
      <c r="F17" s="235"/>
      <c r="G17" s="336">
        <f>'Present and Proposed Rates'!G19</f>
        <v>9</v>
      </c>
      <c r="H17" s="336">
        <f>'Present and Proposed Rates'!H19</f>
        <v>9</v>
      </c>
      <c r="I17" s="336"/>
      <c r="J17" s="235"/>
      <c r="K17" s="245" t="s">
        <v>84</v>
      </c>
      <c r="L17" s="246">
        <f>'Present and Proposed Rates'!O51</f>
        <v>1304464.0319337323</v>
      </c>
      <c r="M17" s="352">
        <f>'Present and Proposed Rates'!P51</f>
        <v>1.8942274068303077E-2</v>
      </c>
    </row>
    <row r="18" spans="1:14" ht="12.75" customHeight="1" x14ac:dyDescent="0.2">
      <c r="A18" s="235"/>
      <c r="B18" s="337"/>
      <c r="C18" s="256"/>
      <c r="D18" s="256" t="str">
        <f>'Present and Proposed Rates'!D20</f>
        <v>Energy Charge 1st 200 (per kWh)</v>
      </c>
      <c r="E18" s="256"/>
      <c r="F18" s="235"/>
      <c r="G18" s="338">
        <f>'Present and Proposed Rates'!G20</f>
        <v>6.2202E-2</v>
      </c>
      <c r="H18" s="338">
        <f>'Present and Proposed Rates'!H20</f>
        <v>6.2202E-2</v>
      </c>
      <c r="I18" s="338"/>
      <c r="J18" s="235"/>
      <c r="N18" s="251"/>
    </row>
    <row r="19" spans="1:14" x14ac:dyDescent="0.2">
      <c r="A19" s="235"/>
      <c r="B19" s="337"/>
      <c r="C19" s="256"/>
      <c r="D19" s="256" t="str">
        <f>'Present and Proposed Rates'!D21</f>
        <v>Energy Charge 2nd 200 (per kWh)</v>
      </c>
      <c r="E19" s="256"/>
      <c r="F19" s="235"/>
      <c r="G19" s="338">
        <f>'Present and Proposed Rates'!G21</f>
        <v>5.2103999999999998E-2</v>
      </c>
      <c r="H19" s="338">
        <f>'Present and Proposed Rates'!H21</f>
        <v>5.2103999999999998E-2</v>
      </c>
      <c r="I19" s="338"/>
      <c r="J19" s="235"/>
      <c r="L19" s="251"/>
      <c r="M19" s="251"/>
      <c r="N19" s="335"/>
    </row>
    <row r="20" spans="1:14" ht="12.75" customHeight="1" x14ac:dyDescent="0.2">
      <c r="A20" s="235"/>
      <c r="B20" s="337"/>
      <c r="C20" s="256"/>
      <c r="D20" s="256" t="str">
        <f>'Present and Proposed Rates'!D22</f>
        <v>Energy Charge 3rd 200 (per kWh)</v>
      </c>
      <c r="E20" s="256"/>
      <c r="F20" s="235"/>
      <c r="G20" s="338">
        <f>'Present and Proposed Rates'!G22</f>
        <v>4.6973000000000001E-2</v>
      </c>
      <c r="H20" s="338">
        <f>'Present and Proposed Rates'!H22</f>
        <v>4.6973000000000001E-2</v>
      </c>
      <c r="I20" s="338"/>
      <c r="J20" s="235"/>
      <c r="K20" s="251"/>
      <c r="L20" s="251"/>
      <c r="M20" s="251"/>
      <c r="N20" s="335"/>
    </row>
    <row r="21" spans="1:14" ht="38.25" x14ac:dyDescent="0.2">
      <c r="A21" s="235"/>
      <c r="B21" s="337"/>
      <c r="C21" s="256"/>
      <c r="D21" s="256" t="str">
        <f>'Present and Proposed Rates'!D23</f>
        <v>Energy Charge Over 600 (per kWh)</v>
      </c>
      <c r="E21" s="256"/>
      <c r="F21" s="235"/>
      <c r="G21" s="338">
        <f>'Present and Proposed Rates'!G23</f>
        <v>4.1993000000000003E-2</v>
      </c>
      <c r="H21" s="338">
        <f>'Present and Proposed Rates'!H23</f>
        <v>4.1993000000000003E-2</v>
      </c>
      <c r="I21" s="338"/>
      <c r="J21" s="235"/>
      <c r="K21" s="344" t="s">
        <v>120</v>
      </c>
      <c r="L21" s="344"/>
      <c r="M21" s="344"/>
    </row>
    <row r="22" spans="1:14" ht="12.75" customHeight="1" x14ac:dyDescent="0.2">
      <c r="A22" s="235"/>
      <c r="B22" s="337"/>
      <c r="C22" s="256"/>
      <c r="D22" s="256"/>
      <c r="E22" s="256"/>
      <c r="F22" s="235"/>
      <c r="G22" s="336"/>
      <c r="H22" s="336"/>
      <c r="I22" s="336"/>
      <c r="J22" s="235"/>
      <c r="K22" s="344"/>
      <c r="L22" s="344"/>
      <c r="M22" s="344"/>
      <c r="N22" s="344"/>
    </row>
    <row r="23" spans="1:14" x14ac:dyDescent="0.2">
      <c r="A23" s="235"/>
      <c r="B23" s="377" t="str">
        <f>'Present and Proposed Rates'!B25</f>
        <v>I-E - Large Commercial Existing</v>
      </c>
      <c r="C23" s="256"/>
      <c r="D23" s="256" t="str">
        <f>'Present and Proposed Rates'!D25</f>
        <v>Service Charge (per month)</v>
      </c>
      <c r="E23" s="256"/>
      <c r="F23" s="235"/>
      <c r="G23" s="336">
        <f>'Present and Proposed Rates'!G25</f>
        <v>414.97</v>
      </c>
      <c r="H23" s="336">
        <f>'Present and Proposed Rates'!H25</f>
        <v>414.97</v>
      </c>
      <c r="I23" s="336"/>
      <c r="J23" s="235"/>
    </row>
    <row r="24" spans="1:14" x14ac:dyDescent="0.2">
      <c r="A24" s="235"/>
      <c r="B24" s="377"/>
      <c r="C24" s="256"/>
      <c r="D24" s="256" t="str">
        <f>'Present and Proposed Rates'!D26</f>
        <v>Energy Charge (per kWh)</v>
      </c>
      <c r="E24" s="256"/>
      <c r="F24" s="235"/>
      <c r="G24" s="338">
        <f>'Present and Proposed Rates'!G26</f>
        <v>3.8124999999999999E-2</v>
      </c>
      <c r="H24" s="338">
        <f>'Present and Proposed Rates'!H26</f>
        <v>3.8124999999999999E-2</v>
      </c>
      <c r="I24" s="338"/>
      <c r="J24" s="235"/>
      <c r="K24" s="238"/>
      <c r="L24" s="248" t="s">
        <v>117</v>
      </c>
      <c r="M24" s="379" t="s">
        <v>59</v>
      </c>
      <c r="N24" s="379"/>
    </row>
    <row r="25" spans="1:14" x14ac:dyDescent="0.2">
      <c r="A25" s="235"/>
      <c r="B25" s="337"/>
      <c r="C25" s="256"/>
      <c r="D25" s="256" t="str">
        <f>'Present and Proposed Rates'!D27</f>
        <v>Demand Charge 1st 3000 ($)</v>
      </c>
      <c r="E25" s="256"/>
      <c r="F25" s="235"/>
      <c r="G25" s="336">
        <f>'Present and Proposed Rates'!G27</f>
        <v>47721.03</v>
      </c>
      <c r="H25" s="336">
        <f>'Present and Proposed Rates'!H27</f>
        <v>47721.03</v>
      </c>
      <c r="I25" s="336"/>
      <c r="J25" s="235"/>
      <c r="K25" s="236" t="s">
        <v>54</v>
      </c>
      <c r="L25" s="249" t="s">
        <v>118</v>
      </c>
      <c r="M25" s="250" t="s">
        <v>121</v>
      </c>
      <c r="N25" s="250" t="s">
        <v>115</v>
      </c>
    </row>
    <row r="26" spans="1:14" x14ac:dyDescent="0.2">
      <c r="A26" s="235"/>
      <c r="B26" s="337"/>
      <c r="C26" s="256"/>
      <c r="D26" s="256" t="str">
        <f>'Present and Proposed Rates'!D28</f>
        <v>Demand Charge Over 3000 (per kW)</v>
      </c>
      <c r="E26" s="256"/>
      <c r="F26" s="235"/>
      <c r="G26" s="336">
        <f>'Present and Proposed Rates'!G28</f>
        <v>15.91</v>
      </c>
      <c r="H26" s="336">
        <f>'Present and Proposed Rates'!H28</f>
        <v>15.91</v>
      </c>
      <c r="I26" s="336"/>
      <c r="J26" s="235"/>
      <c r="K26" s="238" t="str">
        <f>List!B5</f>
        <v>R - Residential</v>
      </c>
      <c r="L26" s="247">
        <f>'R'!D15/'R'!D11</f>
        <v>1133.9503619947905</v>
      </c>
      <c r="M26" s="243">
        <f>'Present and Proposed Rates'!Q9</f>
        <v>4.2579728028441641</v>
      </c>
      <c r="N26" s="242">
        <f t="shared" ref="N26:N30" si="0">M10</f>
        <v>3.1539211602755329E-2</v>
      </c>
    </row>
    <row r="27" spans="1:14" x14ac:dyDescent="0.2">
      <c r="A27" s="235"/>
      <c r="B27" s="337"/>
      <c r="C27" s="256"/>
      <c r="D27" s="256"/>
      <c r="E27" s="256"/>
      <c r="F27" s="235"/>
      <c r="G27" s="336"/>
      <c r="H27" s="336"/>
      <c r="I27" s="336"/>
      <c r="J27" s="235"/>
      <c r="K27" s="238" t="str">
        <f>List!B6</f>
        <v>C-1 Small Commercial Single Phase</v>
      </c>
      <c r="L27" s="247">
        <f>'C-1'!D17/'C-1'!D12</f>
        <v>802.71960436216079</v>
      </c>
      <c r="M27" s="243">
        <f>'Present and Proposed Rates'!Q12</f>
        <v>0</v>
      </c>
      <c r="N27" s="242">
        <f t="shared" si="0"/>
        <v>0</v>
      </c>
    </row>
    <row r="28" spans="1:14" ht="12.75" customHeight="1" x14ac:dyDescent="0.2">
      <c r="A28" s="235"/>
      <c r="B28" s="377" t="str">
        <f>'Present and Proposed Rates'!B35</f>
        <v>L - Large Commercial and Industrial 3,000 - 5,000 kW</v>
      </c>
      <c r="C28" s="256"/>
      <c r="D28" s="256" t="str">
        <f>'Present and Proposed Rates'!D35</f>
        <v>Service Charge (per month)</v>
      </c>
      <c r="E28" s="256"/>
      <c r="F28" s="235"/>
      <c r="G28" s="336">
        <f>'Present and Proposed Rates'!G35</f>
        <v>414.97</v>
      </c>
      <c r="H28" s="336">
        <f>'Present and Proposed Rates'!H35</f>
        <v>414.97</v>
      </c>
      <c r="I28" s="336"/>
      <c r="J28" s="235"/>
      <c r="K28" s="238" t="str">
        <f>List!B7</f>
        <v>C-3 Small Commercial Three Phase</v>
      </c>
      <c r="L28" s="247">
        <f>'C-3'!D17/'C-3'!D12</f>
        <v>2020.2212581344902</v>
      </c>
      <c r="M28" s="243">
        <f>'Present and Proposed Rates'!Q15</f>
        <v>0</v>
      </c>
      <c r="N28" s="242">
        <f t="shared" si="0"/>
        <v>0</v>
      </c>
    </row>
    <row r="29" spans="1:14" x14ac:dyDescent="0.2">
      <c r="A29" s="235"/>
      <c r="B29" s="377"/>
      <c r="C29" s="256"/>
      <c r="D29" s="256" t="str">
        <f>'Present and Proposed Rates'!D36</f>
        <v>Energy Charge (per kWh)</v>
      </c>
      <c r="E29" s="256"/>
      <c r="F29" s="235"/>
      <c r="G29" s="338">
        <f>'Present and Proposed Rates'!G36</f>
        <v>3.8124999999999999E-2</v>
      </c>
      <c r="H29" s="338">
        <f>'Present and Proposed Rates'!H36</f>
        <v>3.8124999999999999E-2</v>
      </c>
      <c r="I29" s="338"/>
      <c r="J29" s="235"/>
      <c r="K29" s="238" t="str">
        <f>List!B8</f>
        <v>D - Commercial and Industrial Demand &lt; 3,000 kW</v>
      </c>
      <c r="L29" s="247">
        <f>D!D21/D!D12</f>
        <v>24085.277867965367</v>
      </c>
      <c r="M29" s="243">
        <f>'Present and Proposed Rates'!Q18</f>
        <v>0</v>
      </c>
      <c r="N29" s="242">
        <f t="shared" si="0"/>
        <v>0</v>
      </c>
    </row>
    <row r="30" spans="1:14" x14ac:dyDescent="0.2">
      <c r="A30" s="235"/>
      <c r="B30" s="337"/>
      <c r="C30" s="256"/>
      <c r="D30" s="256" t="str">
        <f>'Present and Proposed Rates'!D37</f>
        <v>Demand Charge (per kW)</v>
      </c>
      <c r="E30" s="256"/>
      <c r="F30" s="235"/>
      <c r="G30" s="336">
        <f>'Present and Proposed Rates'!G37</f>
        <v>15.62</v>
      </c>
      <c r="H30" s="336">
        <f>'Present and Proposed Rates'!H37</f>
        <v>15.62</v>
      </c>
      <c r="I30" s="336"/>
      <c r="J30" s="235"/>
      <c r="K30" s="238" t="str">
        <f>List!B9</f>
        <v>I-E - Large Commercial Existing</v>
      </c>
      <c r="L30" s="247">
        <f>'I-E'!D17/'I-E'!D12</f>
        <v>1364113.6666666667</v>
      </c>
      <c r="M30" s="243">
        <f>'Present and Proposed Rates'!Q25</f>
        <v>0</v>
      </c>
      <c r="N30" s="242">
        <f t="shared" si="0"/>
        <v>0</v>
      </c>
    </row>
    <row r="31" spans="1:14" x14ac:dyDescent="0.2">
      <c r="A31" s="235"/>
      <c r="B31" s="337"/>
      <c r="C31" s="256"/>
      <c r="D31" s="256"/>
      <c r="E31" s="256"/>
      <c r="F31" s="235"/>
      <c r="G31" s="336"/>
      <c r="H31" s="336"/>
      <c r="I31" s="336"/>
      <c r="J31" s="235"/>
      <c r="K31" s="238" t="str">
        <f>List!B11</f>
        <v>L - Large Commercial and Industrial 3,000 - 5,000 kW</v>
      </c>
      <c r="L31" s="343">
        <f>('I-E'!D17+'I-E Direct'!D17)/('I-E'!D12+'I-E Direct'!D12)</f>
        <v>896926.875</v>
      </c>
      <c r="M31" s="243">
        <f>'Present and Proposed Rates'!Q35</f>
        <v>0</v>
      </c>
      <c r="N31" s="242">
        <f>M15</f>
        <v>0</v>
      </c>
    </row>
    <row r="32" spans="1:14" x14ac:dyDescent="0.2">
      <c r="A32" s="235"/>
      <c r="B32" s="346" t="s">
        <v>191</v>
      </c>
      <c r="C32" s="256"/>
      <c r="D32" s="256"/>
      <c r="E32" s="256"/>
      <c r="F32" s="235"/>
      <c r="G32" s="336"/>
      <c r="H32" s="336"/>
      <c r="I32" s="336"/>
      <c r="J32" s="235"/>
      <c r="K32" s="238" t="str">
        <f>List!B12</f>
        <v>OL - Outdoor Lighting</v>
      </c>
      <c r="L32" s="347">
        <v>0</v>
      </c>
      <c r="M32" s="243">
        <f>'Present and Proposed Rates'!Q39</f>
        <v>0</v>
      </c>
      <c r="N32" s="242">
        <f>M16</f>
        <v>0</v>
      </c>
    </row>
    <row r="33" spans="1:13" x14ac:dyDescent="0.2">
      <c r="A33" s="235"/>
      <c r="B33" s="238" t="s">
        <v>199</v>
      </c>
      <c r="C33" s="256"/>
      <c r="D33" s="256"/>
      <c r="E33" s="256"/>
      <c r="F33" s="235"/>
      <c r="G33" s="338"/>
      <c r="H33" s="338"/>
      <c r="I33" s="338"/>
      <c r="J33" s="235"/>
    </row>
    <row r="34" spans="1:13" x14ac:dyDescent="0.2">
      <c r="A34" s="235"/>
      <c r="B34" s="256" t="s">
        <v>192</v>
      </c>
      <c r="C34" s="256"/>
      <c r="D34" s="256"/>
      <c r="E34" s="256"/>
      <c r="F34" s="235"/>
      <c r="G34" s="336"/>
      <c r="H34" s="336"/>
      <c r="I34" s="336"/>
      <c r="J34" s="235"/>
      <c r="M34" s="237"/>
    </row>
    <row r="35" spans="1:13" x14ac:dyDescent="0.2">
      <c r="A35" s="235"/>
      <c r="B35" s="256" t="s">
        <v>193</v>
      </c>
      <c r="C35" s="346"/>
      <c r="D35" s="346"/>
      <c r="E35" s="346"/>
      <c r="F35" s="346"/>
      <c r="G35" s="346"/>
      <c r="H35" s="346"/>
      <c r="I35" s="336"/>
      <c r="J35" s="235"/>
    </row>
    <row r="36" spans="1:13" x14ac:dyDescent="0.2">
      <c r="A36" s="235"/>
      <c r="B36" s="256" t="s">
        <v>194</v>
      </c>
      <c r="I36" s="336"/>
      <c r="J36" s="235"/>
    </row>
    <row r="37" spans="1:13" x14ac:dyDescent="0.2">
      <c r="B37" s="256" t="s">
        <v>195</v>
      </c>
      <c r="C37" s="256"/>
      <c r="D37" s="256"/>
      <c r="E37" s="256"/>
      <c r="F37" s="256"/>
      <c r="G37" s="336"/>
      <c r="H37" s="336"/>
      <c r="I37" s="338"/>
      <c r="M37" s="239"/>
    </row>
    <row r="38" spans="1:13" x14ac:dyDescent="0.2">
      <c r="B38" s="256" t="s">
        <v>196</v>
      </c>
      <c r="C38" s="256"/>
      <c r="D38" s="256"/>
      <c r="E38" s="256"/>
      <c r="F38" s="256"/>
      <c r="G38" s="336"/>
      <c r="H38" s="336"/>
      <c r="I38" s="336"/>
    </row>
    <row r="39" spans="1:13" x14ac:dyDescent="0.2">
      <c r="B39" s="256" t="s">
        <v>197</v>
      </c>
      <c r="C39" s="256"/>
      <c r="D39" s="256"/>
      <c r="E39" s="256"/>
      <c r="F39" s="256"/>
      <c r="G39" s="336"/>
      <c r="H39" s="336"/>
      <c r="I39" s="336"/>
    </row>
    <row r="40" spans="1:13" x14ac:dyDescent="0.2">
      <c r="B40" s="256" t="s">
        <v>198</v>
      </c>
      <c r="C40" s="256"/>
      <c r="D40" s="256"/>
      <c r="E40" s="256"/>
      <c r="F40" s="256"/>
      <c r="G40" s="336"/>
      <c r="H40" s="336"/>
      <c r="I40" s="336"/>
    </row>
    <row r="41" spans="1:13" x14ac:dyDescent="0.2">
      <c r="C41" s="256"/>
      <c r="D41" s="256"/>
      <c r="E41" s="256"/>
      <c r="F41" s="256"/>
      <c r="G41" s="336"/>
      <c r="H41" s="336"/>
      <c r="I41" s="336"/>
      <c r="M41" s="240"/>
    </row>
    <row r="42" spans="1:13" x14ac:dyDescent="0.2">
      <c r="C42" s="256"/>
      <c r="D42" s="256"/>
      <c r="E42" s="256"/>
      <c r="F42" s="256"/>
      <c r="G42" s="336"/>
      <c r="H42" s="336"/>
      <c r="I42" s="336"/>
      <c r="M42" s="239"/>
    </row>
    <row r="43" spans="1:13" x14ac:dyDescent="0.2">
      <c r="C43" s="256"/>
      <c r="D43" s="256"/>
      <c r="E43" s="256"/>
      <c r="F43" s="256"/>
      <c r="G43" s="336"/>
      <c r="H43" s="336"/>
      <c r="I43" s="336"/>
    </row>
    <row r="44" spans="1:13" x14ac:dyDescent="0.2">
      <c r="B44" s="256"/>
      <c r="C44" s="256"/>
      <c r="D44" s="256"/>
      <c r="E44" s="256"/>
      <c r="F44" s="256"/>
      <c r="G44" s="336"/>
      <c r="H44" s="336"/>
      <c r="I44" s="336"/>
    </row>
    <row r="45" spans="1:13" x14ac:dyDescent="0.2">
      <c r="I45" s="336"/>
      <c r="M45" s="241"/>
    </row>
    <row r="46" spans="1:13" x14ac:dyDescent="0.2">
      <c r="I46" s="336"/>
    </row>
    <row r="47" spans="1:13" x14ac:dyDescent="0.2">
      <c r="I47" s="336"/>
      <c r="J47" s="243"/>
    </row>
    <row r="48" spans="1:13" x14ac:dyDescent="0.2">
      <c r="I48" s="336"/>
    </row>
  </sheetData>
  <mergeCells count="10">
    <mergeCell ref="B16:B17"/>
    <mergeCell ref="B28:B29"/>
    <mergeCell ref="G5:H5"/>
    <mergeCell ref="L8:M8"/>
    <mergeCell ref="K4:M6"/>
    <mergeCell ref="B7:B8"/>
    <mergeCell ref="B10:B11"/>
    <mergeCell ref="B13:B14"/>
    <mergeCell ref="B23:B24"/>
    <mergeCell ref="M24:N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4"/>
  <sheetViews>
    <sheetView view="pageBreakPreview" topLeftCell="A19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10" width="16.42578125" style="2" customWidth="1"/>
    <col min="11" max="12" width="2.85546875" style="2" customWidth="1"/>
    <col min="13" max="13" width="4.7109375" style="2" customWidth="1"/>
    <col min="14" max="14" width="15.85546875" style="2" customWidth="1"/>
    <col min="15" max="15" width="3" style="2" customWidth="1"/>
    <col min="16" max="16" width="15.7109375" style="2" customWidth="1"/>
    <col min="17" max="17" width="15.140625" style="2" customWidth="1"/>
    <col min="18" max="18" width="2.42578125" style="2" customWidth="1"/>
    <col min="19" max="19" width="17.42578125" style="2" customWidth="1"/>
    <col min="20" max="20" width="2.140625" style="2" customWidth="1"/>
    <col min="21" max="21" width="14.28515625" style="2" bestFit="1" customWidth="1"/>
    <col min="22" max="16384" width="9.140625" style="2"/>
  </cols>
  <sheetData>
    <row r="1" spans="1:19" x14ac:dyDescent="0.25">
      <c r="A1" s="1" t="str">
        <f>'Present and Proposed Rates'!B1</f>
        <v>JACKSON PURCHASE ENERGY CORPORATION</v>
      </c>
      <c r="N1" s="1"/>
    </row>
    <row r="2" spans="1:19" x14ac:dyDescent="0.25">
      <c r="A2" s="59" t="str">
        <f>List!B5</f>
        <v>R - Residential</v>
      </c>
      <c r="N2" s="34"/>
      <c r="O2" s="34"/>
      <c r="P2" s="34"/>
      <c r="Q2" s="34"/>
      <c r="R2" s="34"/>
      <c r="S2" s="34"/>
    </row>
    <row r="3" spans="1:19" ht="16.5" thickBot="1" x14ac:dyDescent="0.3">
      <c r="A3" s="259" t="str">
        <f>List!C5</f>
        <v>R</v>
      </c>
      <c r="B3" s="34"/>
      <c r="C3" s="34"/>
      <c r="N3" s="34"/>
      <c r="O3" s="34"/>
      <c r="P3" s="34"/>
      <c r="Q3" s="34"/>
      <c r="R3" s="34"/>
      <c r="S3" s="34"/>
    </row>
    <row r="4" spans="1:19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3"/>
      <c r="L4" s="349"/>
      <c r="M4" s="34"/>
      <c r="N4" s="34"/>
      <c r="O4" s="34"/>
      <c r="P4" s="358" t="s">
        <v>90</v>
      </c>
      <c r="Q4" s="359"/>
      <c r="R4" s="359"/>
      <c r="S4" s="360"/>
    </row>
    <row r="5" spans="1:19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3"/>
      <c r="L5" s="349"/>
      <c r="M5" s="57"/>
      <c r="N5" s="112"/>
      <c r="O5" s="349"/>
      <c r="P5" s="361"/>
      <c r="Q5" s="362"/>
      <c r="R5" s="362"/>
      <c r="S5" s="36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4"/>
      <c r="L6" s="130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/>
      <c r="P7" s="5" t="s">
        <v>4</v>
      </c>
      <c r="Q7" s="364" t="s">
        <v>5</v>
      </c>
      <c r="R7" s="364"/>
      <c r="S7" s="5" t="s">
        <v>6</v>
      </c>
    </row>
    <row r="8" spans="1:19" x14ac:dyDescent="0.25">
      <c r="K8" s="196"/>
      <c r="L8" s="19"/>
    </row>
    <row r="9" spans="1:19" x14ac:dyDescent="0.25">
      <c r="A9" s="160" t="s">
        <v>10</v>
      </c>
      <c r="K9" s="196"/>
      <c r="L9" s="19"/>
      <c r="M9" s="160" t="s">
        <v>10</v>
      </c>
    </row>
    <row r="10" spans="1:19" x14ac:dyDescent="0.25">
      <c r="D10" s="215" t="s">
        <v>94</v>
      </c>
      <c r="E10" s="215" t="s">
        <v>95</v>
      </c>
      <c r="I10" s="215" t="s">
        <v>95</v>
      </c>
      <c r="K10" s="196"/>
      <c r="L10" s="19"/>
      <c r="P10" s="6" t="s">
        <v>94</v>
      </c>
      <c r="Q10" s="6" t="s">
        <v>95</v>
      </c>
    </row>
    <row r="11" spans="1:19" x14ac:dyDescent="0.25">
      <c r="B11" s="2" t="s">
        <v>106</v>
      </c>
      <c r="D11" s="39">
        <f>'Billing Determ'!Q6</f>
        <v>306358</v>
      </c>
      <c r="E11" s="9">
        <f>'Present and Proposed Rates'!F9</f>
        <v>12.45</v>
      </c>
      <c r="G11" s="11">
        <f>D11*E11</f>
        <v>3814157.0999999996</v>
      </c>
      <c r="H11" s="11"/>
      <c r="I11" s="9">
        <f>'Present and Proposed Rates'!G9</f>
        <v>12.45</v>
      </c>
      <c r="J11" s="11">
        <f>I11*D11</f>
        <v>3814157.0999999996</v>
      </c>
      <c r="K11" s="197"/>
      <c r="L11" s="18"/>
      <c r="N11" s="2" t="s">
        <v>101</v>
      </c>
      <c r="P11" s="39">
        <f>D11</f>
        <v>306358</v>
      </c>
      <c r="Q11" s="9">
        <f>'Present and Proposed Rates'!H9</f>
        <v>16.707972802844168</v>
      </c>
      <c r="S11" s="11">
        <f>P11*Q11</f>
        <v>5118621.1319337338</v>
      </c>
    </row>
    <row r="12" spans="1:19" x14ac:dyDescent="0.25">
      <c r="D12" s="8"/>
      <c r="G12" s="11"/>
      <c r="H12" s="11"/>
      <c r="J12" s="11"/>
      <c r="K12" s="197"/>
      <c r="L12" s="18"/>
      <c r="P12" s="8"/>
      <c r="S12" s="11"/>
    </row>
    <row r="13" spans="1:19" x14ac:dyDescent="0.25">
      <c r="A13" s="1" t="s">
        <v>7</v>
      </c>
      <c r="D13" s="8"/>
      <c r="G13" s="11"/>
      <c r="H13" s="11"/>
      <c r="J13" s="11"/>
      <c r="K13" s="197"/>
      <c r="L13" s="18"/>
      <c r="M13" s="1" t="s">
        <v>7</v>
      </c>
      <c r="P13" s="8"/>
      <c r="S13" s="11"/>
    </row>
    <row r="14" spans="1:19" x14ac:dyDescent="0.25">
      <c r="D14" s="216" t="s">
        <v>8</v>
      </c>
      <c r="E14" s="217" t="s">
        <v>11</v>
      </c>
      <c r="G14" s="11"/>
      <c r="H14" s="11"/>
      <c r="I14" s="217" t="s">
        <v>11</v>
      </c>
      <c r="J14" s="11"/>
      <c r="K14" s="197"/>
      <c r="L14" s="18"/>
      <c r="P14" s="13" t="s">
        <v>8</v>
      </c>
      <c r="Q14" s="12" t="s">
        <v>11</v>
      </c>
      <c r="S14" s="11"/>
    </row>
    <row r="15" spans="1:19" x14ac:dyDescent="0.25">
      <c r="B15" s="2" t="s">
        <v>150</v>
      </c>
      <c r="D15" s="39">
        <f>'Billing Determ'!Q18</f>
        <v>347394765</v>
      </c>
      <c r="E15" s="287">
        <f>'Present and Proposed Rates'!F10</f>
        <v>0.10077999999999999</v>
      </c>
      <c r="F15" s="19"/>
      <c r="G15" s="18">
        <f>D15*E15</f>
        <v>35010444.416699998</v>
      </c>
      <c r="H15" s="18"/>
      <c r="I15" s="287">
        <f>'Present and Proposed Rates'!G10</f>
        <v>0.10077999999999999</v>
      </c>
      <c r="J15" s="18">
        <f>D15*I15</f>
        <v>35010444.416699998</v>
      </c>
      <c r="K15" s="197"/>
      <c r="L15" s="18"/>
      <c r="N15" s="2" t="s">
        <v>150</v>
      </c>
      <c r="P15" s="39">
        <f>D15</f>
        <v>347394765</v>
      </c>
      <c r="Q15" s="287">
        <f>'Present and Proposed Rates'!H10</f>
        <v>0.10077999999999999</v>
      </c>
      <c r="R15" s="19"/>
      <c r="S15" s="18">
        <f>P15*Q15</f>
        <v>35010444.416699998</v>
      </c>
    </row>
    <row r="16" spans="1:19" x14ac:dyDescent="0.25">
      <c r="A16" s="1"/>
      <c r="B16" s="59"/>
      <c r="C16" s="151"/>
      <c r="D16" s="65"/>
      <c r="E16" s="72"/>
      <c r="F16" s="34"/>
      <c r="G16" s="18"/>
      <c r="H16" s="18"/>
      <c r="I16" s="18"/>
      <c r="J16" s="18"/>
      <c r="K16" s="198"/>
      <c r="L16" s="68"/>
      <c r="M16" s="1"/>
      <c r="N16" s="59"/>
      <c r="O16" s="151"/>
      <c r="P16" s="65"/>
      <c r="Q16" s="72"/>
      <c r="R16" s="34"/>
      <c r="S16" s="18"/>
    </row>
    <row r="17" spans="1:19" x14ac:dyDescent="0.25">
      <c r="A17" s="1" t="s">
        <v>99</v>
      </c>
      <c r="B17" s="59"/>
      <c r="C17" s="151"/>
      <c r="D17" s="65"/>
      <c r="E17" s="72"/>
      <c r="F17" s="34"/>
      <c r="G17" s="18"/>
      <c r="H17" s="18"/>
      <c r="I17" s="18"/>
      <c r="J17" s="18"/>
      <c r="K17" s="198"/>
      <c r="L17" s="68"/>
      <c r="M17" s="1" t="s">
        <v>99</v>
      </c>
      <c r="N17" s="59"/>
      <c r="O17" s="151"/>
      <c r="P17" s="65"/>
      <c r="Q17" s="72"/>
      <c r="R17" s="34"/>
      <c r="S17" s="18"/>
    </row>
    <row r="18" spans="1:19" x14ac:dyDescent="0.25">
      <c r="A18" s="1"/>
      <c r="B18" s="34" t="s">
        <v>93</v>
      </c>
      <c r="C18" s="151"/>
      <c r="D18" s="65"/>
      <c r="E18" s="72"/>
      <c r="F18" s="34"/>
      <c r="G18" s="18">
        <f>'Billing Determ'!Q78</f>
        <v>411805.15022499999</v>
      </c>
      <c r="H18" s="18"/>
      <c r="I18" s="18"/>
      <c r="J18" s="18">
        <f>G18</f>
        <v>411805.15022499999</v>
      </c>
      <c r="K18" s="198"/>
      <c r="L18" s="68"/>
      <c r="M18" s="1"/>
      <c r="N18" s="34" t="s">
        <v>93</v>
      </c>
      <c r="O18" s="151"/>
      <c r="P18" s="65"/>
      <c r="Q18" s="72"/>
      <c r="R18" s="34"/>
      <c r="S18" s="18">
        <f>G18</f>
        <v>411805.15022499999</v>
      </c>
    </row>
    <row r="19" spans="1:19" x14ac:dyDescent="0.25">
      <c r="A19" s="1"/>
      <c r="B19" s="34" t="s">
        <v>100</v>
      </c>
      <c r="C19" s="151"/>
      <c r="D19" s="65"/>
      <c r="E19" s="72"/>
      <c r="F19" s="34"/>
      <c r="G19" s="68">
        <f>'Billing Determ'!Q90</f>
        <v>2519158.9734790004</v>
      </c>
      <c r="H19" s="68"/>
      <c r="I19" s="68"/>
      <c r="J19" s="18">
        <f>G19</f>
        <v>2519158.9734790004</v>
      </c>
      <c r="K19" s="198"/>
      <c r="L19" s="68"/>
      <c r="M19" s="1"/>
      <c r="N19" s="34" t="s">
        <v>100</v>
      </c>
      <c r="O19" s="151"/>
      <c r="P19" s="65"/>
      <c r="Q19" s="72"/>
      <c r="R19" s="34"/>
      <c r="S19" s="18">
        <f>G19</f>
        <v>2519158.9734790004</v>
      </c>
    </row>
    <row r="20" spans="1:19" x14ac:dyDescent="0.25">
      <c r="A20" s="1"/>
      <c r="B20" s="34" t="s">
        <v>177</v>
      </c>
      <c r="C20" s="151"/>
      <c r="D20" s="65"/>
      <c r="E20" s="72"/>
      <c r="F20" s="34"/>
      <c r="G20" s="68">
        <f>'Billing Determ'!Q102</f>
        <v>-890193.06850100006</v>
      </c>
      <c r="H20" s="68"/>
      <c r="I20" s="68"/>
      <c r="J20" s="18">
        <f>G20</f>
        <v>-890193.06850100006</v>
      </c>
      <c r="K20" s="198"/>
      <c r="L20" s="68"/>
      <c r="M20" s="1"/>
      <c r="N20" s="34" t="s">
        <v>130</v>
      </c>
      <c r="O20" s="151"/>
      <c r="P20" s="65"/>
      <c r="Q20" s="72"/>
      <c r="R20" s="34"/>
      <c r="S20" s="18">
        <f>J20</f>
        <v>-890193.06850100006</v>
      </c>
    </row>
    <row r="21" spans="1:19" x14ac:dyDescent="0.25">
      <c r="A21" s="1"/>
      <c r="B21" s="34" t="s">
        <v>176</v>
      </c>
      <c r="C21" s="151"/>
      <c r="D21" s="65"/>
      <c r="E21" s="72"/>
      <c r="F21" s="34"/>
      <c r="G21" s="18">
        <f>'Billing Determ'!Q114</f>
        <v>494698.45218600007</v>
      </c>
      <c r="H21" s="18"/>
      <c r="I21" s="18"/>
      <c r="J21" s="18">
        <f>G21</f>
        <v>494698.45218600007</v>
      </c>
      <c r="K21" s="198"/>
      <c r="L21" s="68"/>
      <c r="M21" s="1"/>
      <c r="N21" s="34" t="s">
        <v>93</v>
      </c>
      <c r="O21" s="151"/>
      <c r="P21" s="65"/>
      <c r="Q21" s="72"/>
      <c r="R21" s="34"/>
      <c r="S21" s="18">
        <f>G21</f>
        <v>494698.45218600007</v>
      </c>
    </row>
    <row r="22" spans="1:19" x14ac:dyDescent="0.25">
      <c r="A22" s="1"/>
      <c r="D22" s="30"/>
      <c r="G22" s="18"/>
      <c r="H22" s="18"/>
      <c r="I22" s="18"/>
      <c r="J22" s="18"/>
      <c r="K22" s="197"/>
      <c r="L22" s="18"/>
      <c r="M22" s="1"/>
      <c r="S22" s="18"/>
    </row>
    <row r="23" spans="1:19" ht="16.5" thickBot="1" x14ac:dyDescent="0.3">
      <c r="A23" s="1" t="s">
        <v>80</v>
      </c>
      <c r="G23" s="29">
        <f>SUM(G11:G21)</f>
        <v>41360071.024089001</v>
      </c>
      <c r="H23" s="18"/>
      <c r="I23" s="18"/>
      <c r="J23" s="29">
        <f>SUM(J11:J21)</f>
        <v>41360071.024089001</v>
      </c>
      <c r="K23" s="197"/>
      <c r="L23" s="18"/>
      <c r="M23" s="1" t="s">
        <v>80</v>
      </c>
      <c r="S23" s="29">
        <f>SUM(S11:S21)</f>
        <v>42664535.056022733</v>
      </c>
    </row>
    <row r="24" spans="1:19" ht="16.5" thickTop="1" x14ac:dyDescent="0.25">
      <c r="A24" s="1"/>
      <c r="B24" s="1"/>
      <c r="G24" s="18"/>
      <c r="H24" s="18"/>
      <c r="I24" s="18"/>
      <c r="J24" s="18"/>
      <c r="K24" s="197"/>
      <c r="L24" s="18"/>
      <c r="M24" s="1"/>
      <c r="N24" s="1"/>
      <c r="S24" s="18"/>
    </row>
    <row r="25" spans="1:19" x14ac:dyDescent="0.25">
      <c r="A25" s="44" t="s">
        <v>19</v>
      </c>
      <c r="B25" s="10"/>
      <c r="G25" s="11">
        <f>'Billing Determ'!Q30</f>
        <v>41386468.950000003</v>
      </c>
      <c r="H25" s="11"/>
      <c r="I25" s="11"/>
      <c r="J25" s="11"/>
      <c r="K25" s="197"/>
      <c r="L25" s="18"/>
      <c r="M25" s="122" t="s">
        <v>108</v>
      </c>
      <c r="N25" s="10"/>
      <c r="S25" s="37">
        <f>S23-J23</f>
        <v>1304464.0319337323</v>
      </c>
    </row>
    <row r="26" spans="1:19" x14ac:dyDescent="0.25">
      <c r="A26" s="10"/>
      <c r="B26" s="10"/>
      <c r="G26" s="10"/>
      <c r="H26" s="10"/>
      <c r="I26" s="10"/>
      <c r="J26" s="10"/>
      <c r="K26" s="199"/>
      <c r="L26" s="17"/>
      <c r="M26" s="48"/>
      <c r="N26" s="10"/>
      <c r="S26" s="10"/>
    </row>
    <row r="27" spans="1:19" x14ac:dyDescent="0.25">
      <c r="A27" s="44" t="s">
        <v>13</v>
      </c>
      <c r="B27" s="10"/>
      <c r="G27" s="27">
        <f>G23-G25</f>
        <v>-26397.925911001861</v>
      </c>
      <c r="H27" s="27"/>
      <c r="I27" s="27"/>
      <c r="J27" s="27">
        <f>J23-G23</f>
        <v>0</v>
      </c>
      <c r="K27" s="200"/>
      <c r="L27" s="214"/>
      <c r="M27" s="122" t="s">
        <v>109</v>
      </c>
      <c r="N27" s="10"/>
      <c r="S27" s="345">
        <f>S25/J23</f>
        <v>3.1539211602755329E-2</v>
      </c>
    </row>
    <row r="28" spans="1:19" x14ac:dyDescent="0.25">
      <c r="A28" s="10"/>
      <c r="B28" s="10"/>
      <c r="D28" s="14"/>
      <c r="G28" s="11"/>
      <c r="H28" s="11"/>
      <c r="I28" s="11"/>
      <c r="J28" s="11"/>
      <c r="K28" s="197"/>
      <c r="L28" s="18"/>
      <c r="M28" s="34"/>
      <c r="N28" s="10"/>
      <c r="S28" s="11"/>
    </row>
    <row r="29" spans="1:19" x14ac:dyDescent="0.25">
      <c r="A29" s="44" t="s">
        <v>26</v>
      </c>
      <c r="B29" s="10"/>
      <c r="G29" s="28">
        <f>G27/G25</f>
        <v>-6.3783953018301312E-4</v>
      </c>
      <c r="H29" s="28"/>
      <c r="I29" s="28"/>
      <c r="J29" s="28">
        <f>J27/G25</f>
        <v>0</v>
      </c>
      <c r="K29" s="201"/>
      <c r="L29" s="28"/>
      <c r="M29" s="59" t="s">
        <v>85</v>
      </c>
      <c r="N29" s="10"/>
      <c r="S29" s="45">
        <f>S25/P11</f>
        <v>4.2579728028441641</v>
      </c>
    </row>
    <row r="30" spans="1:19" x14ac:dyDescent="0.25">
      <c r="A30" s="44"/>
      <c r="B30" s="10"/>
      <c r="G30" s="28"/>
      <c r="H30" s="28"/>
      <c r="I30" s="28"/>
      <c r="J30" s="28"/>
      <c r="K30" s="28"/>
      <c r="L30" s="28"/>
      <c r="M30" s="44"/>
      <c r="N30" s="10"/>
      <c r="S30" s="28"/>
    </row>
    <row r="31" spans="1:19" x14ac:dyDescent="0.25">
      <c r="A31" s="4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S31" s="28"/>
    </row>
    <row r="32" spans="1:19" x14ac:dyDescent="0.25">
      <c r="A32" s="4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S32" s="28"/>
    </row>
    <row r="33" spans="1:20" x14ac:dyDescent="0.25">
      <c r="A33" s="4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S33" s="28"/>
    </row>
    <row r="34" spans="1:20" x14ac:dyDescent="0.25">
      <c r="A34" s="44"/>
      <c r="B34" s="10"/>
      <c r="G34" s="28"/>
      <c r="H34" s="28"/>
      <c r="I34" s="28"/>
      <c r="J34" s="28"/>
      <c r="K34" s="28"/>
      <c r="L34" s="28"/>
      <c r="M34" s="44"/>
      <c r="N34" s="10"/>
      <c r="S34" s="28"/>
    </row>
    <row r="35" spans="1:20" x14ac:dyDescent="0.25">
      <c r="A35" s="44"/>
      <c r="B35" s="10"/>
      <c r="G35" s="28"/>
      <c r="H35" s="28"/>
      <c r="I35" s="28"/>
      <c r="J35" s="28"/>
      <c r="K35" s="28"/>
      <c r="L35" s="28"/>
      <c r="M35" s="44"/>
      <c r="N35" s="10"/>
      <c r="S35" s="28"/>
    </row>
    <row r="36" spans="1:20" ht="18.75" customHeight="1" x14ac:dyDescent="0.25">
      <c r="A36" s="44"/>
      <c r="B36" s="11"/>
      <c r="G36" s="28"/>
      <c r="H36" s="28"/>
      <c r="I36" s="28"/>
      <c r="J36" s="28"/>
      <c r="K36" s="28"/>
      <c r="L36" s="28"/>
      <c r="N36" s="34"/>
    </row>
    <row r="37" spans="1:20" x14ac:dyDescent="0.25">
      <c r="E37" s="11"/>
      <c r="N37" s="34"/>
    </row>
    <row r="42" spans="1:20" x14ac:dyDescent="0.25">
      <c r="T42" s="94"/>
    </row>
    <row r="43" spans="1:20" x14ac:dyDescent="0.25">
      <c r="T43" s="94"/>
    </row>
    <row r="44" spans="1:20" x14ac:dyDescent="0.25">
      <c r="T44" s="94"/>
    </row>
    <row r="45" spans="1:20" x14ac:dyDescent="0.25">
      <c r="T45" s="94"/>
    </row>
    <row r="46" spans="1:20" x14ac:dyDescent="0.25">
      <c r="T46" s="94"/>
    </row>
    <row r="47" spans="1:20" x14ac:dyDescent="0.25">
      <c r="T47" s="94"/>
    </row>
    <row r="48" spans="1:20" x14ac:dyDescent="0.25">
      <c r="T48" s="94"/>
    </row>
    <row r="49" spans="20:20" x14ac:dyDescent="0.25">
      <c r="T49" s="94"/>
    </row>
    <row r="50" spans="20:20" x14ac:dyDescent="0.25">
      <c r="T50" s="94"/>
    </row>
    <row r="51" spans="20:20" ht="16.5" customHeight="1" x14ac:dyDescent="0.25">
      <c r="T51" s="94"/>
    </row>
    <row r="52" spans="20:20" x14ac:dyDescent="0.25">
      <c r="T52" s="94"/>
    </row>
    <row r="53" spans="20:20" x14ac:dyDescent="0.25">
      <c r="T53" s="94"/>
    </row>
    <row r="56" spans="20:20" x14ac:dyDescent="0.25">
      <c r="T56" s="53"/>
    </row>
    <row r="57" spans="20:20" x14ac:dyDescent="0.25">
      <c r="T57" s="53"/>
    </row>
    <row r="59" spans="20:20" x14ac:dyDescent="0.25">
      <c r="T59" s="53"/>
    </row>
    <row r="60" spans="20:20" x14ac:dyDescent="0.25">
      <c r="T60" s="53"/>
    </row>
    <row r="61" spans="20:20" x14ac:dyDescent="0.25">
      <c r="T61" s="53"/>
    </row>
    <row r="62" spans="20:20" x14ac:dyDescent="0.25">
      <c r="T62" s="53"/>
    </row>
    <row r="63" spans="20:20" x14ac:dyDescent="0.25">
      <c r="T63" s="53"/>
    </row>
    <row r="64" spans="20:20" x14ac:dyDescent="0.25">
      <c r="T64" s="53"/>
    </row>
    <row r="65" spans="20:20" x14ac:dyDescent="0.25">
      <c r="T65" s="53"/>
    </row>
    <row r="66" spans="20:20" x14ac:dyDescent="0.25">
      <c r="T66" s="53"/>
    </row>
    <row r="67" spans="20:20" x14ac:dyDescent="0.25">
      <c r="T67" s="53"/>
    </row>
    <row r="68" spans="20:20" x14ac:dyDescent="0.25">
      <c r="T68" s="53"/>
    </row>
    <row r="69" spans="20:20" x14ac:dyDescent="0.25">
      <c r="T69" s="53"/>
    </row>
    <row r="70" spans="20:20" x14ac:dyDescent="0.25">
      <c r="T70" s="53"/>
    </row>
    <row r="71" spans="20:20" x14ac:dyDescent="0.25">
      <c r="T71" s="102"/>
    </row>
    <row r="72" spans="20:20" x14ac:dyDescent="0.25">
      <c r="T72" s="102"/>
    </row>
    <row r="73" spans="20:20" x14ac:dyDescent="0.25">
      <c r="T73" s="102"/>
    </row>
    <row r="74" spans="20:20" x14ac:dyDescent="0.25">
      <c r="T74" s="102"/>
    </row>
    <row r="75" spans="20:20" x14ac:dyDescent="0.25">
      <c r="T75" s="102"/>
    </row>
    <row r="76" spans="20:20" x14ac:dyDescent="0.25">
      <c r="T76" s="102"/>
    </row>
    <row r="77" spans="20:20" x14ac:dyDescent="0.25">
      <c r="T77" s="102"/>
    </row>
    <row r="78" spans="20:20" x14ac:dyDescent="0.25">
      <c r="T78" s="102"/>
    </row>
    <row r="79" spans="20:20" x14ac:dyDescent="0.25">
      <c r="T79" s="102"/>
    </row>
    <row r="80" spans="20:20" x14ac:dyDescent="0.25">
      <c r="T80" s="102"/>
    </row>
    <row r="81" spans="20:20" x14ac:dyDescent="0.25">
      <c r="T81" s="102"/>
    </row>
    <row r="82" spans="20:20" x14ac:dyDescent="0.25">
      <c r="T82" s="102"/>
    </row>
    <row r="83" spans="20:20" x14ac:dyDescent="0.25">
      <c r="T83" s="102"/>
    </row>
    <row r="84" spans="20:20" ht="15" customHeight="1" x14ac:dyDescent="0.25">
      <c r="T84" s="102"/>
    </row>
    <row r="85" spans="20:20" x14ac:dyDescent="0.25">
      <c r="T85" s="102"/>
    </row>
    <row r="86" spans="20:20" x14ac:dyDescent="0.25">
      <c r="T86" s="102"/>
    </row>
    <row r="87" spans="20:20" x14ac:dyDescent="0.25">
      <c r="T87" s="102"/>
    </row>
    <row r="88" spans="20:20" x14ac:dyDescent="0.25">
      <c r="T88" s="102"/>
    </row>
    <row r="89" spans="20:20" x14ac:dyDescent="0.25">
      <c r="T89" s="102"/>
    </row>
    <row r="90" spans="20:20" x14ac:dyDescent="0.25">
      <c r="T90" s="102"/>
    </row>
    <row r="91" spans="20:20" x14ac:dyDescent="0.25">
      <c r="T91" s="102"/>
    </row>
    <row r="92" spans="20:20" x14ac:dyDescent="0.25">
      <c r="T92" s="102"/>
    </row>
    <row r="93" spans="20:20" x14ac:dyDescent="0.25">
      <c r="T93" s="102"/>
    </row>
    <row r="94" spans="20:20" x14ac:dyDescent="0.25">
      <c r="T94" s="102"/>
    </row>
    <row r="95" spans="20:20" x14ac:dyDescent="0.25">
      <c r="T95" s="102"/>
    </row>
    <row r="96" spans="20:20" x14ac:dyDescent="0.25">
      <c r="T96" s="102"/>
    </row>
    <row r="97" spans="20:20" x14ac:dyDescent="0.25">
      <c r="T97" s="102"/>
    </row>
    <row r="98" spans="20:20" x14ac:dyDescent="0.25">
      <c r="T98" s="102"/>
    </row>
    <row r="99" spans="20:20" x14ac:dyDescent="0.25">
      <c r="T99" s="102"/>
    </row>
    <row r="100" spans="20:20" x14ac:dyDescent="0.25">
      <c r="T100" s="102"/>
    </row>
    <row r="101" spans="20:20" x14ac:dyDescent="0.25">
      <c r="T101" s="102"/>
    </row>
    <row r="102" spans="20:20" x14ac:dyDescent="0.25">
      <c r="T102" s="102"/>
    </row>
    <row r="103" spans="20:20" x14ac:dyDescent="0.25">
      <c r="T103" s="102"/>
    </row>
    <row r="104" spans="20:20" x14ac:dyDescent="0.25">
      <c r="T104" s="102"/>
    </row>
    <row r="105" spans="20:20" x14ac:dyDescent="0.25">
      <c r="T105" s="102"/>
    </row>
    <row r="106" spans="20:20" x14ac:dyDescent="0.25">
      <c r="T106" s="102"/>
    </row>
    <row r="107" spans="20:20" x14ac:dyDescent="0.25">
      <c r="T107" s="102"/>
    </row>
    <row r="108" spans="20:20" x14ac:dyDescent="0.25">
      <c r="T108" s="102"/>
    </row>
    <row r="109" spans="20:20" x14ac:dyDescent="0.25">
      <c r="T109" s="102"/>
    </row>
    <row r="110" spans="20:20" x14ac:dyDescent="0.25">
      <c r="T110" s="102"/>
    </row>
    <row r="111" spans="20:20" x14ac:dyDescent="0.25">
      <c r="T111" s="102"/>
    </row>
    <row r="112" spans="20:20" x14ac:dyDescent="0.25">
      <c r="T112" s="102"/>
    </row>
    <row r="113" spans="20:20" x14ac:dyDescent="0.25">
      <c r="T113" s="102"/>
    </row>
    <row r="114" spans="20:20" x14ac:dyDescent="0.25">
      <c r="T114" s="102"/>
    </row>
    <row r="115" spans="20:20" x14ac:dyDescent="0.25">
      <c r="T115" s="102"/>
    </row>
    <row r="116" spans="20:20" x14ac:dyDescent="0.25">
      <c r="T116" s="102"/>
    </row>
    <row r="117" spans="20:20" x14ac:dyDescent="0.25">
      <c r="T117" s="19"/>
    </row>
    <row r="118" spans="20:20" x14ac:dyDescent="0.25">
      <c r="T118" s="19"/>
    </row>
    <row r="119" spans="20:20" x14ac:dyDescent="0.25">
      <c r="T119" s="19"/>
    </row>
    <row r="120" spans="20:20" x14ac:dyDescent="0.25">
      <c r="T120" s="19"/>
    </row>
    <row r="121" spans="20:20" x14ac:dyDescent="0.25">
      <c r="T121" s="19"/>
    </row>
    <row r="122" spans="20:20" x14ac:dyDescent="0.25">
      <c r="T122" s="19"/>
    </row>
    <row r="123" spans="20:20" x14ac:dyDescent="0.25">
      <c r="T123" s="19"/>
    </row>
    <row r="124" spans="20:20" x14ac:dyDescent="0.25">
      <c r="T124" s="19"/>
    </row>
    <row r="125" spans="20:20" x14ac:dyDescent="0.25">
      <c r="T125" s="19"/>
    </row>
    <row r="130" spans="2:14" x14ac:dyDescent="0.25">
      <c r="N130" s="53"/>
    </row>
    <row r="131" spans="2:14" x14ac:dyDescent="0.25">
      <c r="B131" s="19"/>
      <c r="C131" s="53"/>
      <c r="D131" s="53"/>
      <c r="E131" s="19"/>
      <c r="F131" s="19"/>
      <c r="G131" s="19"/>
      <c r="H131" s="19"/>
      <c r="I131" s="19"/>
      <c r="J131" s="19"/>
      <c r="K131" s="19"/>
      <c r="L131" s="19"/>
      <c r="N131" s="53"/>
    </row>
    <row r="132" spans="2:14" x14ac:dyDescent="0.25">
      <c r="B132" s="19"/>
      <c r="C132" s="55"/>
      <c r="D132" s="81"/>
      <c r="E132" s="86"/>
      <c r="F132" s="19"/>
      <c r="G132" s="19"/>
      <c r="H132" s="19"/>
      <c r="I132" s="19"/>
      <c r="J132" s="19"/>
      <c r="K132" s="19"/>
      <c r="L132" s="19"/>
      <c r="N132" s="53"/>
    </row>
    <row r="133" spans="2:14" x14ac:dyDescent="0.25">
      <c r="B133" s="19"/>
      <c r="C133" s="55"/>
      <c r="D133" s="81"/>
      <c r="E133" s="86"/>
      <c r="F133" s="19"/>
      <c r="G133" s="19"/>
      <c r="H133" s="19"/>
      <c r="I133" s="19"/>
      <c r="J133" s="19"/>
      <c r="K133" s="19"/>
      <c r="L133" s="19"/>
      <c r="N133" s="53"/>
    </row>
    <row r="134" spans="2:14" x14ac:dyDescent="0.25">
      <c r="B134" s="19"/>
      <c r="C134" s="55"/>
      <c r="D134" s="81"/>
      <c r="E134" s="86"/>
      <c r="F134" s="19"/>
      <c r="G134" s="19"/>
      <c r="H134" s="19"/>
      <c r="I134" s="19"/>
      <c r="J134" s="19"/>
      <c r="K134" s="19"/>
      <c r="L134" s="19"/>
      <c r="N134" s="53"/>
    </row>
  </sheetData>
  <mergeCells count="5">
    <mergeCell ref="D4:G5"/>
    <mergeCell ref="E7:F7"/>
    <mergeCell ref="P4:S5"/>
    <mergeCell ref="Q7:R7"/>
    <mergeCell ref="I4:J5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85"/>
  <sheetViews>
    <sheetView view="pageBreakPreview" zoomScale="85" zoomScaleNormal="85" zoomScaleSheetLayoutView="85" workbookViewId="0">
      <selection activeCell="Y26" sqref="Y26"/>
    </sheetView>
  </sheetViews>
  <sheetFormatPr defaultRowHeight="15.75" x14ac:dyDescent="0.25"/>
  <cols>
    <col min="1" max="1" width="4.7109375" style="2" customWidth="1"/>
    <col min="2" max="2" width="14.7109375" style="2" bestFit="1" customWidth="1"/>
    <col min="3" max="3" width="16.85546875" style="2" customWidth="1"/>
    <col min="4" max="5" width="15" style="2" bestFit="1" customWidth="1"/>
    <col min="6" max="6" width="18.140625" style="2" bestFit="1" customWidth="1"/>
    <col min="7" max="7" width="18" style="2" bestFit="1" customWidth="1"/>
    <col min="8" max="8" width="5.7109375" style="2" customWidth="1"/>
    <col min="9" max="9" width="15.140625" style="2" hidden="1" customWidth="1"/>
    <col min="10" max="10" width="4.7109375" style="2" hidden="1" customWidth="1"/>
    <col min="11" max="11" width="21.85546875" style="2" hidden="1" customWidth="1"/>
    <col min="12" max="12" width="15.140625" style="2" hidden="1" customWidth="1"/>
    <col min="13" max="13" width="14" style="2" hidden="1" customWidth="1"/>
    <col min="14" max="14" width="13.42578125" style="2" hidden="1" customWidth="1"/>
    <col min="15" max="15" width="15.7109375" style="2" hidden="1" customWidth="1"/>
    <col min="16" max="16" width="5.85546875" style="2" hidden="1" customWidth="1"/>
    <col min="17" max="17" width="13" style="2" hidden="1" customWidth="1"/>
    <col min="18" max="18" width="15.57031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85546875" style="2" hidden="1" customWidth="1"/>
    <col min="24" max="16384" width="9.140625" style="2"/>
  </cols>
  <sheetData>
    <row r="1" spans="1:23" x14ac:dyDescent="0.25">
      <c r="A1" s="1" t="s">
        <v>66</v>
      </c>
      <c r="I1" s="1"/>
      <c r="Q1" s="1"/>
    </row>
    <row r="2" spans="1:23" x14ac:dyDescent="0.25">
      <c r="A2" s="34" t="s">
        <v>28</v>
      </c>
      <c r="I2" s="34"/>
      <c r="Q2" s="34"/>
    </row>
    <row r="3" spans="1:23" ht="16.5" thickBot="1" x14ac:dyDescent="0.3">
      <c r="A3" s="34" t="s">
        <v>82</v>
      </c>
      <c r="B3" s="34"/>
      <c r="C3" s="34"/>
      <c r="I3" s="34"/>
      <c r="J3" s="34"/>
      <c r="K3" s="34"/>
      <c r="Q3" s="34"/>
    </row>
    <row r="4" spans="1:23" x14ac:dyDescent="0.25">
      <c r="A4" s="34"/>
      <c r="B4" s="34"/>
      <c r="C4" s="34"/>
      <c r="D4" s="358" t="s">
        <v>30</v>
      </c>
      <c r="E4" s="359"/>
      <c r="F4" s="359"/>
      <c r="G4" s="360"/>
      <c r="L4" s="365" t="s">
        <v>43</v>
      </c>
      <c r="M4" s="366"/>
      <c r="N4" s="366"/>
      <c r="O4" s="367"/>
      <c r="T4" s="365" t="s">
        <v>0</v>
      </c>
      <c r="U4" s="366"/>
      <c r="V4" s="366"/>
      <c r="W4" s="367"/>
    </row>
    <row r="5" spans="1:23" ht="16.5" thickBot="1" x14ac:dyDescent="0.3">
      <c r="A5" s="57"/>
      <c r="B5" s="112"/>
      <c r="C5" s="60"/>
      <c r="D5" s="361"/>
      <c r="E5" s="362"/>
      <c r="F5" s="362"/>
      <c r="G5" s="363"/>
      <c r="I5" s="3"/>
      <c r="J5" s="3"/>
      <c r="K5" s="3"/>
      <c r="L5" s="368"/>
      <c r="M5" s="364"/>
      <c r="N5" s="364"/>
      <c r="O5" s="369"/>
      <c r="Q5" s="3"/>
      <c r="R5" s="3"/>
      <c r="S5" s="3"/>
      <c r="T5" s="368"/>
      <c r="U5" s="364"/>
      <c r="V5" s="364"/>
      <c r="W5" s="369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I7" s="5"/>
      <c r="J7" s="5"/>
      <c r="K7" s="5"/>
      <c r="L7" s="5" t="s">
        <v>4</v>
      </c>
      <c r="M7" s="364" t="s">
        <v>5</v>
      </c>
      <c r="N7" s="364"/>
      <c r="O7" s="5" t="s">
        <v>6</v>
      </c>
      <c r="Q7" s="5"/>
      <c r="R7" s="5"/>
      <c r="S7" s="5"/>
      <c r="T7" s="5" t="s">
        <v>4</v>
      </c>
      <c r="U7" s="364" t="s">
        <v>5</v>
      </c>
      <c r="V7" s="364"/>
      <c r="W7" s="5" t="s">
        <v>6</v>
      </c>
    </row>
    <row r="10" spans="1:23" x14ac:dyDescent="0.25">
      <c r="A10" s="1" t="s">
        <v>34</v>
      </c>
      <c r="I10" s="1" t="s">
        <v>10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44</v>
      </c>
      <c r="D12" s="39">
        <f>C46+C66</f>
        <v>878829</v>
      </c>
      <c r="E12" s="45">
        <v>0</v>
      </c>
      <c r="F12" s="19"/>
      <c r="G12" s="18">
        <f>D12*E12</f>
        <v>0</v>
      </c>
      <c r="J12" s="2" t="s">
        <v>29</v>
      </c>
      <c r="L12" s="39">
        <f>D12</f>
        <v>878829</v>
      </c>
      <c r="M12" s="45">
        <v>28.14</v>
      </c>
      <c r="N12" s="19"/>
      <c r="O12" s="18">
        <f>L12*M12</f>
        <v>24730248.059999999</v>
      </c>
      <c r="R12" s="2" t="s">
        <v>9</v>
      </c>
      <c r="T12" s="8">
        <f>L12</f>
        <v>878829</v>
      </c>
      <c r="U12" s="45" t="e">
        <f>#REF!</f>
        <v>#REF!</v>
      </c>
      <c r="W12" s="11" t="e">
        <f>T12*U12</f>
        <v>#REF!</v>
      </c>
    </row>
    <row r="13" spans="1:23" x14ac:dyDescent="0.25">
      <c r="D13" s="100"/>
      <c r="G13" s="11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  <c r="Q14" s="1" t="s">
        <v>7</v>
      </c>
      <c r="T14" s="8"/>
      <c r="W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T15" s="13" t="s">
        <v>8</v>
      </c>
      <c r="U15" s="12" t="s">
        <v>11</v>
      </c>
      <c r="W15" s="11"/>
    </row>
    <row r="16" spans="1:23" x14ac:dyDescent="0.25">
      <c r="B16" s="2" t="s">
        <v>23</v>
      </c>
      <c r="D16" s="39">
        <f>D46+D66</f>
        <v>822412365</v>
      </c>
      <c r="E16" s="40">
        <v>0.11964</v>
      </c>
      <c r="F16" s="19"/>
      <c r="G16" s="41">
        <f>D16*E16</f>
        <v>98393415.3486</v>
      </c>
      <c r="J16" s="2" t="s">
        <v>32</v>
      </c>
      <c r="L16" s="39">
        <f>D18</f>
        <v>4587729</v>
      </c>
      <c r="M16" s="79">
        <v>3.0599472934085808E-2</v>
      </c>
      <c r="N16" s="19"/>
      <c r="O16" s="18">
        <f>L16*M16</f>
        <v>140382.08936442054</v>
      </c>
      <c r="R16" s="2" t="s">
        <v>32</v>
      </c>
      <c r="T16" s="39">
        <f>L18</f>
        <v>4587729</v>
      </c>
      <c r="U16" s="79">
        <v>0</v>
      </c>
      <c r="V16" s="19"/>
      <c r="W16" s="18">
        <f>T16*U16</f>
        <v>0</v>
      </c>
    </row>
    <row r="17" spans="1:23" x14ac:dyDescent="0.25">
      <c r="B17" s="19"/>
      <c r="C17" s="19"/>
      <c r="D17" s="39"/>
      <c r="E17" s="40"/>
      <c r="F17" s="19"/>
      <c r="G17" s="42"/>
      <c r="J17" s="19" t="s">
        <v>31</v>
      </c>
      <c r="K17" s="19"/>
      <c r="L17" s="39">
        <f>L16</f>
        <v>4587729</v>
      </c>
      <c r="M17" s="117">
        <v>4.7909326518313644E-2</v>
      </c>
      <c r="N17" s="19"/>
      <c r="O17" s="46">
        <f>L17*M17</f>
        <v>219795.00663853655</v>
      </c>
      <c r="R17" s="19" t="s">
        <v>31</v>
      </c>
      <c r="S17" s="19"/>
      <c r="T17" s="39">
        <f>T16</f>
        <v>4587729</v>
      </c>
      <c r="U17" s="117">
        <v>0</v>
      </c>
      <c r="V17" s="19"/>
      <c r="W17" s="46">
        <f>T17*U17</f>
        <v>0</v>
      </c>
    </row>
    <row r="18" spans="1:23" x14ac:dyDescent="0.25">
      <c r="B18" s="2" t="s">
        <v>18</v>
      </c>
      <c r="C18" s="23"/>
      <c r="D18" s="39">
        <v>4587729</v>
      </c>
      <c r="E18" s="40">
        <f>E16</f>
        <v>0.11964</v>
      </c>
      <c r="F18" s="19"/>
      <c r="G18" s="41">
        <f>D18*E18</f>
        <v>548875.89755999995</v>
      </c>
      <c r="J18" s="7" t="s">
        <v>27</v>
      </c>
      <c r="K18" s="7"/>
      <c r="L18" s="20">
        <f>L16</f>
        <v>4587729</v>
      </c>
      <c r="M18" s="105">
        <v>1.994013128609894E-2</v>
      </c>
      <c r="N18" s="7"/>
      <c r="O18" s="47">
        <f>L18*M18</f>
        <v>91479.918565043408</v>
      </c>
      <c r="R18" s="7" t="s">
        <v>27</v>
      </c>
      <c r="S18" s="7"/>
      <c r="T18" s="20">
        <f>T16</f>
        <v>4587729</v>
      </c>
      <c r="U18" s="105">
        <v>0</v>
      </c>
      <c r="V18" s="7"/>
      <c r="W18" s="47">
        <f>T18*U18</f>
        <v>0</v>
      </c>
    </row>
    <row r="19" spans="1:23" x14ac:dyDescent="0.25">
      <c r="A19" s="1"/>
      <c r="G19" s="18"/>
      <c r="K19" s="23"/>
      <c r="L19" s="39"/>
      <c r="M19" s="79">
        <f>SUM(M16:M18)</f>
        <v>9.8448930738498391E-2</v>
      </c>
      <c r="N19" s="19"/>
      <c r="O19" s="18">
        <f>SUM(O16:O18)</f>
        <v>451657.01456800051</v>
      </c>
      <c r="S19" s="23"/>
      <c r="T19" s="39"/>
      <c r="U19" s="79">
        <f>SUM(U16:U18)</f>
        <v>0</v>
      </c>
      <c r="V19" s="19"/>
      <c r="W19" s="18">
        <f>SUM(W16:W18)</f>
        <v>0</v>
      </c>
    </row>
    <row r="20" spans="1:23" x14ac:dyDescent="0.25">
      <c r="A20" s="1"/>
      <c r="E20" s="93"/>
      <c r="G20" s="18"/>
      <c r="H20" s="15"/>
      <c r="P20" s="15"/>
    </row>
    <row r="21" spans="1:23" x14ac:dyDescent="0.25">
      <c r="A21" s="1"/>
      <c r="G21" s="18"/>
      <c r="H21" s="18"/>
      <c r="I21" s="1"/>
      <c r="L21" s="8"/>
      <c r="M21" s="104"/>
      <c r="O21" s="18"/>
      <c r="P21" s="18"/>
      <c r="Q21" s="1"/>
      <c r="T21" s="8"/>
      <c r="U21" s="104"/>
      <c r="W21" s="18"/>
    </row>
    <row r="22" spans="1:23" ht="16.5" thickBot="1" x14ac:dyDescent="0.3">
      <c r="A22" s="1" t="s">
        <v>80</v>
      </c>
      <c r="G22" s="29">
        <f>G12+G16+G18</f>
        <v>98942291.246160001</v>
      </c>
      <c r="H22" s="18"/>
      <c r="I22" s="1"/>
      <c r="L22" s="8"/>
      <c r="M22" s="21"/>
      <c r="O22" s="18"/>
      <c r="P22" s="18"/>
      <c r="Q22" s="1"/>
      <c r="T22" s="8"/>
      <c r="U22" s="21"/>
      <c r="W22" s="18"/>
    </row>
    <row r="23" spans="1:23" ht="17.25" thickTop="1" thickBot="1" x14ac:dyDescent="0.3">
      <c r="A23" s="1"/>
      <c r="B23" s="1"/>
      <c r="G23" s="18"/>
      <c r="H23" s="18"/>
      <c r="I23" s="1" t="s">
        <v>37</v>
      </c>
      <c r="O23" s="29">
        <f>O12+O19+O21</f>
        <v>25181905.074568</v>
      </c>
      <c r="P23" s="18"/>
      <c r="Q23" s="1" t="s">
        <v>37</v>
      </c>
      <c r="W23" s="29" t="e">
        <f>W12+W19+W21</f>
        <v>#REF!</v>
      </c>
    </row>
    <row r="24" spans="1:23" ht="16.5" thickTop="1" x14ac:dyDescent="0.25">
      <c r="A24" s="44" t="s">
        <v>19</v>
      </c>
      <c r="B24" s="10"/>
      <c r="G24" s="11">
        <f>E46+F46+E66+F66</f>
        <v>99247908.379999995</v>
      </c>
      <c r="I24" s="1"/>
      <c r="J24" s="1"/>
      <c r="O24" s="17"/>
      <c r="Q24" s="1"/>
      <c r="R24" s="1"/>
      <c r="W24" s="17"/>
    </row>
    <row r="25" spans="1:23" x14ac:dyDescent="0.25">
      <c r="A25" s="10"/>
      <c r="B25" s="11"/>
      <c r="G25" s="10"/>
      <c r="I25" s="44" t="s">
        <v>13</v>
      </c>
      <c r="J25" s="10"/>
      <c r="O25" s="27">
        <f>O23-G22</f>
        <v>-73760386.171591997</v>
      </c>
      <c r="Q25" s="44" t="s">
        <v>13</v>
      </c>
      <c r="R25" s="10"/>
      <c r="W25" s="27" t="e">
        <f>W23-G22</f>
        <v>#REF!</v>
      </c>
    </row>
    <row r="26" spans="1:23" x14ac:dyDescent="0.25">
      <c r="A26" s="44" t="s">
        <v>13</v>
      </c>
      <c r="B26" s="10"/>
      <c r="G26" s="27">
        <f>G22-G24</f>
        <v>-305617.13383999467</v>
      </c>
      <c r="H26" s="15"/>
      <c r="I26" s="10"/>
      <c r="J26" s="27"/>
      <c r="O26" s="11"/>
      <c r="P26" s="15"/>
      <c r="Q26" s="10"/>
      <c r="R26" s="27"/>
      <c r="W26" s="11"/>
    </row>
    <row r="27" spans="1:23" x14ac:dyDescent="0.25">
      <c r="A27" s="10"/>
      <c r="B27" s="27"/>
      <c r="G27" s="11"/>
      <c r="I27" s="44" t="s">
        <v>26</v>
      </c>
      <c r="J27" s="11"/>
      <c r="O27" s="28">
        <f>O25/G24</f>
        <v>-0.74319335667184572</v>
      </c>
      <c r="Q27" s="44" t="s">
        <v>26</v>
      </c>
      <c r="R27" s="11"/>
      <c r="W27" s="28" t="e">
        <f>W25/G22</f>
        <v>#REF!</v>
      </c>
    </row>
    <row r="28" spans="1:23" x14ac:dyDescent="0.25">
      <c r="A28" s="44" t="s">
        <v>26</v>
      </c>
      <c r="B28" s="11"/>
      <c r="G28" s="28">
        <f>G26/G24</f>
        <v>-3.0793307267479031E-3</v>
      </c>
    </row>
    <row r="29" spans="1:23" x14ac:dyDescent="0.25">
      <c r="I29" s="1"/>
      <c r="O29" s="18"/>
      <c r="W29" s="11"/>
    </row>
    <row r="30" spans="1:23" x14ac:dyDescent="0.25">
      <c r="E30" s="11"/>
    </row>
    <row r="31" spans="1:23" x14ac:dyDescent="0.25">
      <c r="B31" s="19"/>
      <c r="C31" s="53" t="s">
        <v>69</v>
      </c>
      <c r="D31" s="53"/>
      <c r="E31" s="53"/>
      <c r="F31" s="53"/>
      <c r="G31" s="53"/>
      <c r="H31" s="53"/>
      <c r="I31" s="53"/>
      <c r="R31" s="53"/>
    </row>
    <row r="32" spans="1:23" x14ac:dyDescent="0.25">
      <c r="B32" s="19"/>
      <c r="C32" s="53"/>
      <c r="D32" s="53"/>
      <c r="E32" s="52"/>
      <c r="F32" s="53"/>
      <c r="G32" s="53"/>
      <c r="H32" s="53"/>
      <c r="I32" s="53"/>
      <c r="R32" s="85"/>
      <c r="S32" s="53"/>
    </row>
    <row r="33" spans="1:19" x14ac:dyDescent="0.25">
      <c r="A33" s="11"/>
      <c r="B33" s="19"/>
      <c r="C33" s="53" t="s">
        <v>38</v>
      </c>
      <c r="D33" s="53" t="s">
        <v>45</v>
      </c>
      <c r="E33" s="53" t="s">
        <v>67</v>
      </c>
      <c r="F33" s="53" t="s">
        <v>68</v>
      </c>
      <c r="H33" s="53"/>
      <c r="I33" s="53"/>
      <c r="R33" s="85"/>
      <c r="S33" s="53"/>
    </row>
    <row r="34" spans="1:19" x14ac:dyDescent="0.25">
      <c r="A34" s="11"/>
      <c r="B34" s="139">
        <v>40544</v>
      </c>
      <c r="C34" s="53">
        <v>40453</v>
      </c>
      <c r="D34" s="53">
        <v>47254873</v>
      </c>
      <c r="F34" s="94">
        <v>5708372.1200000001</v>
      </c>
      <c r="G34" s="94"/>
      <c r="H34" s="53"/>
      <c r="I34" s="106"/>
      <c r="R34" s="53"/>
      <c r="S34" s="53"/>
    </row>
    <row r="35" spans="1:19" x14ac:dyDescent="0.25">
      <c r="A35" s="11"/>
      <c r="B35" s="139">
        <v>40575</v>
      </c>
      <c r="C35" s="53">
        <v>40440</v>
      </c>
      <c r="D35" s="53">
        <v>44903940</v>
      </c>
      <c r="F35" s="94">
        <v>5426631.7800000003</v>
      </c>
      <c r="G35" s="94"/>
      <c r="H35" s="53"/>
      <c r="I35" s="106"/>
      <c r="R35" s="53"/>
      <c r="S35" s="53"/>
    </row>
    <row r="36" spans="1:19" x14ac:dyDescent="0.25">
      <c r="A36" s="10"/>
      <c r="B36" s="139">
        <v>40603</v>
      </c>
      <c r="C36" s="53">
        <v>40430</v>
      </c>
      <c r="D36" s="53">
        <v>37832486</v>
      </c>
      <c r="F36" s="94">
        <v>4587610.34</v>
      </c>
      <c r="G36" s="94"/>
      <c r="H36" s="53"/>
      <c r="I36" s="106"/>
      <c r="R36" s="53"/>
      <c r="S36" s="53"/>
    </row>
    <row r="37" spans="1:19" x14ac:dyDescent="0.25">
      <c r="A37" s="27"/>
      <c r="B37" s="139">
        <v>40634</v>
      </c>
      <c r="C37" s="53">
        <v>40432</v>
      </c>
      <c r="D37" s="53">
        <v>36808941</v>
      </c>
      <c r="F37" s="94">
        <v>4463624.74</v>
      </c>
      <c r="G37" s="94"/>
      <c r="H37" s="53"/>
      <c r="I37" s="106"/>
      <c r="R37" s="53"/>
      <c r="S37" s="53"/>
    </row>
    <row r="38" spans="1:19" x14ac:dyDescent="0.25">
      <c r="A38" s="11"/>
      <c r="B38" s="139">
        <v>40664</v>
      </c>
      <c r="C38" s="53">
        <v>40421</v>
      </c>
      <c r="D38" s="53">
        <v>31736684</v>
      </c>
      <c r="F38" s="94">
        <v>3860643.03</v>
      </c>
      <c r="G38" s="94"/>
      <c r="H38" s="53"/>
      <c r="I38" s="106"/>
      <c r="R38" s="53"/>
      <c r="S38" s="53"/>
    </row>
    <row r="39" spans="1:19" x14ac:dyDescent="0.25">
      <c r="A39" s="28"/>
      <c r="B39" s="139">
        <v>40695</v>
      </c>
      <c r="C39" s="53">
        <v>40422</v>
      </c>
      <c r="D39" s="53">
        <v>30238497</v>
      </c>
      <c r="F39" s="94">
        <v>3678583.0100000002</v>
      </c>
      <c r="G39" s="94"/>
      <c r="H39" s="53"/>
      <c r="I39" s="106"/>
      <c r="R39" s="53"/>
      <c r="S39" s="53"/>
    </row>
    <row r="40" spans="1:19" x14ac:dyDescent="0.25">
      <c r="B40" s="139">
        <v>40725</v>
      </c>
      <c r="C40" s="53">
        <v>40485</v>
      </c>
      <c r="D40" s="53">
        <v>30153828</v>
      </c>
      <c r="F40" s="94">
        <v>3667109.75</v>
      </c>
      <c r="G40" s="94"/>
      <c r="H40" s="53"/>
      <c r="I40" s="106"/>
      <c r="R40" s="53"/>
      <c r="S40" s="53"/>
    </row>
    <row r="41" spans="1:19" x14ac:dyDescent="0.25">
      <c r="B41" s="139">
        <v>40756</v>
      </c>
      <c r="C41" s="53">
        <v>40486</v>
      </c>
      <c r="D41" s="53">
        <v>27740784</v>
      </c>
      <c r="F41" s="94">
        <v>3383060.9699999997</v>
      </c>
      <c r="G41" s="94"/>
      <c r="H41" s="53"/>
      <c r="I41" s="106"/>
      <c r="R41" s="53"/>
      <c r="S41" s="53"/>
    </row>
    <row r="42" spans="1:19" x14ac:dyDescent="0.25">
      <c r="B42" s="139">
        <v>40422</v>
      </c>
      <c r="C42" s="53">
        <v>40415</v>
      </c>
      <c r="D42" s="53">
        <v>30072287</v>
      </c>
      <c r="F42" s="94">
        <v>3656481.8000000003</v>
      </c>
      <c r="G42" s="94"/>
      <c r="H42" s="53"/>
      <c r="I42" s="106"/>
      <c r="R42" s="53"/>
      <c r="S42" s="53"/>
    </row>
    <row r="43" spans="1:19" x14ac:dyDescent="0.25">
      <c r="B43" s="139">
        <v>40452</v>
      </c>
      <c r="C43" s="53">
        <v>40462</v>
      </c>
      <c r="D43" s="53">
        <v>27603624</v>
      </c>
      <c r="F43" s="94">
        <v>3366388.23</v>
      </c>
      <c r="G43" s="94"/>
      <c r="H43" s="53"/>
      <c r="I43" s="106"/>
      <c r="R43" s="53"/>
      <c r="S43" s="53"/>
    </row>
    <row r="44" spans="1:19" ht="16.5" customHeight="1" x14ac:dyDescent="0.25">
      <c r="B44" s="139">
        <v>40483</v>
      </c>
      <c r="C44" s="53">
        <v>40451</v>
      </c>
      <c r="D44" s="53">
        <v>32012599</v>
      </c>
      <c r="F44" s="94">
        <v>3891371.3200000003</v>
      </c>
      <c r="G44" s="94"/>
      <c r="H44" s="53"/>
      <c r="I44" s="106"/>
      <c r="R44" s="53"/>
      <c r="S44" s="53"/>
    </row>
    <row r="45" spans="1:19" x14ac:dyDescent="0.25">
      <c r="B45" s="139">
        <v>40513</v>
      </c>
      <c r="C45" s="84">
        <v>40449</v>
      </c>
      <c r="D45" s="84">
        <v>40242704</v>
      </c>
      <c r="E45" s="7"/>
      <c r="F45" s="140">
        <v>4872298.49</v>
      </c>
      <c r="G45" s="94"/>
      <c r="H45" s="53"/>
      <c r="I45" s="106"/>
      <c r="R45" s="53"/>
      <c r="S45" s="53"/>
    </row>
    <row r="46" spans="1:19" x14ac:dyDescent="0.25">
      <c r="B46" s="19"/>
      <c r="C46" s="53">
        <f>SUM(C34:C45)</f>
        <v>485346</v>
      </c>
      <c r="D46" s="53">
        <f>SUM(D34:D45)</f>
        <v>416601247</v>
      </c>
      <c r="E46" s="102">
        <f>SUM(E34:E45)</f>
        <v>0</v>
      </c>
      <c r="F46" s="102">
        <f>SUM(F34:F45)</f>
        <v>50562175.579999998</v>
      </c>
      <c r="G46" s="94"/>
      <c r="H46" s="53"/>
      <c r="I46" s="106"/>
      <c r="R46" s="53"/>
      <c r="S46" s="53"/>
    </row>
    <row r="47" spans="1:19" x14ac:dyDescent="0.25">
      <c r="B47" s="19"/>
      <c r="C47" s="53"/>
      <c r="D47" s="53"/>
      <c r="F47" s="53"/>
      <c r="G47" s="53"/>
      <c r="H47" s="53"/>
      <c r="I47" s="53"/>
      <c r="R47" s="53"/>
      <c r="S47" s="53"/>
    </row>
    <row r="48" spans="1:19" x14ac:dyDescent="0.25">
      <c r="B48" s="19"/>
      <c r="C48" s="53"/>
      <c r="D48" s="53"/>
      <c r="F48" s="53"/>
      <c r="G48" s="53"/>
      <c r="H48" s="53"/>
      <c r="I48" s="53"/>
      <c r="R48" s="53"/>
      <c r="S48" s="53"/>
    </row>
    <row r="49" spans="2:19" x14ac:dyDescent="0.25">
      <c r="B49" s="19"/>
      <c r="H49" s="19"/>
      <c r="I49" s="19"/>
      <c r="R49" s="19"/>
      <c r="S49" s="19"/>
    </row>
    <row r="50" spans="2:19" x14ac:dyDescent="0.25">
      <c r="B50" s="19"/>
      <c r="H50" s="19"/>
      <c r="I50" s="19"/>
      <c r="R50" s="19"/>
      <c r="S50" s="19"/>
    </row>
    <row r="51" spans="2:19" x14ac:dyDescent="0.25">
      <c r="B51" s="19"/>
      <c r="C51" s="53" t="s">
        <v>70</v>
      </c>
      <c r="D51" s="53"/>
      <c r="F51" s="53"/>
      <c r="G51" s="53"/>
      <c r="H51" s="53"/>
      <c r="I51" s="53"/>
      <c r="R51" s="53"/>
      <c r="S51" s="53"/>
    </row>
    <row r="52" spans="2:19" x14ac:dyDescent="0.25">
      <c r="B52" s="19"/>
      <c r="C52" s="53"/>
      <c r="D52" s="53"/>
      <c r="E52" s="52"/>
      <c r="F52" s="53"/>
      <c r="G52" s="53"/>
      <c r="H52" s="53"/>
      <c r="I52" s="53"/>
      <c r="R52" s="85"/>
      <c r="S52" s="53"/>
    </row>
    <row r="53" spans="2:19" x14ac:dyDescent="0.25">
      <c r="B53" s="19"/>
      <c r="C53" s="53" t="s">
        <v>38</v>
      </c>
      <c r="D53" s="53" t="s">
        <v>45</v>
      </c>
      <c r="E53" s="53" t="s">
        <v>67</v>
      </c>
      <c r="F53" s="53" t="s">
        <v>68</v>
      </c>
      <c r="H53" s="53"/>
      <c r="I53" s="53"/>
      <c r="R53" s="85"/>
      <c r="S53" s="53"/>
    </row>
    <row r="54" spans="2:19" x14ac:dyDescent="0.25">
      <c r="B54" s="139">
        <v>40544</v>
      </c>
      <c r="C54" s="53">
        <v>32711</v>
      </c>
      <c r="D54" s="113">
        <v>38739095</v>
      </c>
      <c r="E54" s="114"/>
      <c r="F54" s="53">
        <v>4642858.4400000004</v>
      </c>
      <c r="G54" s="53"/>
      <c r="H54" s="104"/>
      <c r="I54" s="94"/>
      <c r="R54" s="53"/>
      <c r="S54" s="53"/>
    </row>
    <row r="55" spans="2:19" x14ac:dyDescent="0.25">
      <c r="B55" s="139">
        <v>40575</v>
      </c>
      <c r="C55" s="53">
        <v>32658</v>
      </c>
      <c r="D55" s="113">
        <v>33796946</v>
      </c>
      <c r="E55" s="114"/>
      <c r="F55" s="53">
        <v>4051304.51</v>
      </c>
      <c r="G55" s="53"/>
      <c r="H55" s="104"/>
      <c r="I55" s="94"/>
      <c r="R55" s="53"/>
      <c r="S55" s="53"/>
    </row>
    <row r="56" spans="2:19" x14ac:dyDescent="0.25">
      <c r="B56" s="139">
        <v>40603</v>
      </c>
      <c r="C56" s="53">
        <v>32654</v>
      </c>
      <c r="D56" s="113">
        <v>29219051</v>
      </c>
      <c r="E56" s="114"/>
      <c r="F56" s="53">
        <v>3506038.41</v>
      </c>
      <c r="G56" s="53"/>
      <c r="H56" s="104"/>
      <c r="I56" s="94"/>
      <c r="R56" s="53"/>
      <c r="S56" s="53"/>
    </row>
    <row r="57" spans="2:19" x14ac:dyDescent="0.25">
      <c r="B57" s="139">
        <v>40634</v>
      </c>
      <c r="C57" s="53">
        <v>32666</v>
      </c>
      <c r="D57" s="113">
        <v>29963026</v>
      </c>
      <c r="E57" s="114"/>
      <c r="F57" s="53">
        <v>3595041.32</v>
      </c>
      <c r="G57" s="53"/>
      <c r="H57" s="104"/>
      <c r="I57" s="94"/>
      <c r="R57" s="53"/>
      <c r="S57" s="53"/>
    </row>
    <row r="58" spans="2:19" x14ac:dyDescent="0.25">
      <c r="B58" s="139">
        <v>40664</v>
      </c>
      <c r="C58" s="53">
        <v>32663</v>
      </c>
      <c r="D58" s="113">
        <v>27226378</v>
      </c>
      <c r="E58" s="114"/>
      <c r="F58" s="53">
        <v>3269294.02</v>
      </c>
      <c r="G58" s="53"/>
      <c r="H58" s="104"/>
      <c r="I58" s="94"/>
      <c r="R58" s="53"/>
      <c r="S58" s="53"/>
    </row>
    <row r="59" spans="2:19" x14ac:dyDescent="0.25">
      <c r="B59" s="139">
        <v>40695</v>
      </c>
      <c r="C59" s="53">
        <v>32674</v>
      </c>
      <c r="D59" s="113">
        <v>29585978</v>
      </c>
      <c r="E59" s="114"/>
      <c r="F59" s="53">
        <v>3553380.98</v>
      </c>
      <c r="G59" s="53"/>
      <c r="H59" s="104"/>
      <c r="I59" s="94"/>
      <c r="R59" s="53"/>
      <c r="S59" s="53"/>
    </row>
    <row r="60" spans="2:19" x14ac:dyDescent="0.25">
      <c r="B60" s="139">
        <v>40725</v>
      </c>
      <c r="C60" s="53">
        <v>32708</v>
      </c>
      <c r="D60" s="113">
        <v>40545480</v>
      </c>
      <c r="E60" s="114"/>
      <c r="F60" s="53">
        <v>4862924.8499999996</v>
      </c>
      <c r="G60" s="53"/>
      <c r="H60" s="104"/>
      <c r="I60" s="94"/>
      <c r="R60" s="53"/>
      <c r="S60" s="53"/>
    </row>
    <row r="61" spans="2:19" x14ac:dyDescent="0.25">
      <c r="B61" s="139">
        <v>40756</v>
      </c>
      <c r="C61" s="53">
        <v>32723</v>
      </c>
      <c r="D61" s="113">
        <v>42893395</v>
      </c>
      <c r="E61" s="114"/>
      <c r="F61" s="53">
        <v>5143921.6100000003</v>
      </c>
      <c r="G61" s="53"/>
      <c r="H61" s="104"/>
      <c r="I61" s="94"/>
      <c r="R61" s="53"/>
      <c r="S61" s="53"/>
    </row>
    <row r="62" spans="2:19" x14ac:dyDescent="0.25">
      <c r="B62" s="139">
        <v>40422</v>
      </c>
      <c r="C62" s="53">
        <v>32970</v>
      </c>
      <c r="D62" s="113">
        <v>41034418</v>
      </c>
      <c r="E62" s="114"/>
      <c r="F62" s="53">
        <v>4921012.88</v>
      </c>
      <c r="G62" s="53"/>
      <c r="H62" s="104"/>
      <c r="I62" s="94"/>
      <c r="R62" s="53"/>
      <c r="S62" s="53"/>
    </row>
    <row r="63" spans="2:19" x14ac:dyDescent="0.25">
      <c r="B63" s="139">
        <v>40452</v>
      </c>
      <c r="C63" s="53">
        <v>32979</v>
      </c>
      <c r="D63" s="113">
        <v>30703514</v>
      </c>
      <c r="E63" s="114"/>
      <c r="F63" s="53">
        <v>3686879.15</v>
      </c>
      <c r="G63" s="53"/>
      <c r="H63" s="104"/>
      <c r="I63" s="94"/>
      <c r="R63" s="53"/>
      <c r="S63" s="53"/>
    </row>
    <row r="64" spans="2:19" x14ac:dyDescent="0.25">
      <c r="B64" s="139">
        <v>40483</v>
      </c>
      <c r="C64" s="53">
        <v>33022</v>
      </c>
      <c r="D64" s="113">
        <v>28826499</v>
      </c>
      <c r="E64" s="114"/>
      <c r="F64" s="53">
        <v>3461400.44</v>
      </c>
      <c r="G64" s="53"/>
      <c r="H64" s="104"/>
      <c r="I64" s="94"/>
      <c r="R64" s="53"/>
      <c r="S64" s="53"/>
    </row>
    <row r="65" spans="2:19" x14ac:dyDescent="0.25">
      <c r="B65" s="139">
        <v>40513</v>
      </c>
      <c r="C65" s="84">
        <v>33055</v>
      </c>
      <c r="D65" s="115">
        <v>33277338</v>
      </c>
      <c r="E65" s="116"/>
      <c r="F65" s="84">
        <v>3991676.19</v>
      </c>
      <c r="G65" s="53"/>
      <c r="H65" s="104"/>
      <c r="I65" s="94"/>
      <c r="R65" s="53"/>
      <c r="S65" s="53"/>
    </row>
    <row r="66" spans="2:19" x14ac:dyDescent="0.25">
      <c r="B66" s="19"/>
      <c r="C66" s="53">
        <f>SUM(C54:C65)</f>
        <v>393483</v>
      </c>
      <c r="D66" s="106">
        <f>SUM(D54:D65)</f>
        <v>405811118</v>
      </c>
      <c r="E66" s="102">
        <f>SUM(E54:E65)</f>
        <v>0</v>
      </c>
      <c r="F66" s="102">
        <f>SUM(F54:F65)</f>
        <v>48685732.799999997</v>
      </c>
      <c r="G66" s="102"/>
      <c r="H66" s="53"/>
      <c r="I66" s="53"/>
      <c r="R66" s="53"/>
      <c r="S66" s="53"/>
    </row>
    <row r="67" spans="2:19" x14ac:dyDescent="0.25">
      <c r="B67" s="19"/>
      <c r="C67" s="53"/>
      <c r="D67" s="53"/>
      <c r="F67" s="53"/>
      <c r="G67" s="53"/>
      <c r="H67" s="53"/>
      <c r="I67" s="53"/>
      <c r="R67" s="53"/>
      <c r="S67" s="53"/>
    </row>
    <row r="68" spans="2:19" x14ac:dyDescent="0.25">
      <c r="B68" s="19"/>
      <c r="C68" s="53"/>
      <c r="D68" s="106"/>
      <c r="F68" s="53"/>
      <c r="G68" s="53"/>
      <c r="H68" s="53"/>
      <c r="I68" s="53"/>
      <c r="R68" s="53"/>
      <c r="S68" s="53"/>
    </row>
    <row r="71" spans="2:19" x14ac:dyDescent="0.25">
      <c r="B71" s="19"/>
      <c r="C71" s="53"/>
      <c r="D71" s="53"/>
      <c r="E71" s="19"/>
      <c r="F71" s="19"/>
      <c r="G71" s="19"/>
    </row>
    <row r="72" spans="2:19" x14ac:dyDescent="0.25">
      <c r="B72" s="19"/>
      <c r="C72" s="55"/>
      <c r="D72" s="81"/>
      <c r="E72" s="86"/>
      <c r="F72" s="19"/>
      <c r="G72" s="19"/>
    </row>
    <row r="73" spans="2:19" x14ac:dyDescent="0.25">
      <c r="B73" s="19"/>
      <c r="C73" s="55"/>
      <c r="D73" s="81"/>
      <c r="E73" s="86"/>
      <c r="F73" s="19"/>
      <c r="G73" s="19"/>
    </row>
    <row r="74" spans="2:19" x14ac:dyDescent="0.25">
      <c r="B74" s="19"/>
      <c r="C74" s="55"/>
      <c r="D74" s="81"/>
      <c r="E74" s="86"/>
      <c r="F74" s="19"/>
      <c r="G74" s="19"/>
    </row>
    <row r="75" spans="2:19" x14ac:dyDescent="0.25">
      <c r="B75" s="19"/>
      <c r="C75" s="55"/>
      <c r="D75" s="81"/>
      <c r="E75" s="86"/>
      <c r="F75" s="19"/>
      <c r="G75" s="19"/>
      <c r="J75" s="19"/>
    </row>
    <row r="76" spans="2:19" x14ac:dyDescent="0.25">
      <c r="B76" s="19"/>
      <c r="C76" s="55"/>
      <c r="D76" s="81"/>
      <c r="E76" s="86"/>
      <c r="F76" s="19"/>
      <c r="G76" s="19"/>
      <c r="J76" s="19"/>
    </row>
    <row r="77" spans="2:19" x14ac:dyDescent="0.25">
      <c r="B77" s="19"/>
      <c r="C77" s="55"/>
      <c r="D77" s="81"/>
      <c r="E77" s="86"/>
      <c r="F77" s="19"/>
      <c r="G77" s="19"/>
      <c r="J77" s="19"/>
    </row>
    <row r="78" spans="2:19" x14ac:dyDescent="0.25">
      <c r="B78" s="19"/>
      <c r="C78" s="55"/>
      <c r="D78" s="81"/>
      <c r="E78" s="86"/>
      <c r="F78" s="19"/>
      <c r="G78" s="19"/>
      <c r="J78" s="19"/>
    </row>
    <row r="79" spans="2:19" x14ac:dyDescent="0.25">
      <c r="B79" s="19"/>
      <c r="C79" s="55"/>
      <c r="D79" s="81"/>
      <c r="E79" s="86"/>
      <c r="F79" s="19"/>
      <c r="G79" s="19"/>
      <c r="J79" s="19"/>
    </row>
    <row r="80" spans="2:19" x14ac:dyDescent="0.25">
      <c r="B80" s="19"/>
      <c r="C80" s="55"/>
      <c r="D80" s="81"/>
      <c r="E80" s="86"/>
      <c r="F80" s="19"/>
      <c r="G80" s="19"/>
      <c r="J80" s="19"/>
    </row>
    <row r="81" spans="2:10" x14ac:dyDescent="0.25">
      <c r="B81" s="19"/>
      <c r="C81" s="55"/>
      <c r="D81" s="81"/>
      <c r="E81" s="86"/>
      <c r="F81" s="19"/>
      <c r="G81" s="19"/>
      <c r="J81" s="19"/>
    </row>
    <row r="82" spans="2:10" x14ac:dyDescent="0.25">
      <c r="B82" s="19"/>
      <c r="C82" s="55"/>
      <c r="D82" s="81"/>
      <c r="E82" s="86"/>
      <c r="F82" s="19"/>
      <c r="G82" s="19"/>
      <c r="J82" s="19"/>
    </row>
    <row r="83" spans="2:10" x14ac:dyDescent="0.25">
      <c r="B83" s="19"/>
      <c r="C83" s="55"/>
      <c r="D83" s="81"/>
      <c r="E83" s="86"/>
      <c r="F83" s="19"/>
      <c r="G83" s="19"/>
      <c r="J83" s="19"/>
    </row>
    <row r="84" spans="2:10" x14ac:dyDescent="0.25">
      <c r="B84" s="19"/>
      <c r="C84" s="19"/>
      <c r="D84" s="81"/>
      <c r="E84" s="19"/>
      <c r="F84" s="19"/>
      <c r="G84" s="19"/>
      <c r="J84" s="19"/>
    </row>
    <row r="85" spans="2:10" x14ac:dyDescent="0.25">
      <c r="B85" s="19"/>
      <c r="C85" s="19"/>
      <c r="D85" s="19"/>
      <c r="E85" s="19"/>
      <c r="F85" s="19"/>
      <c r="G85" s="19"/>
      <c r="J85" s="19"/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106"/>
  <sheetViews>
    <sheetView view="pageBreakPreview" topLeftCell="A4" zoomScale="85" zoomScaleNormal="85" zoomScaleSheetLayoutView="85" workbookViewId="0">
      <selection activeCell="Y26" sqref="Y26"/>
    </sheetView>
  </sheetViews>
  <sheetFormatPr defaultRowHeight="15.75" x14ac:dyDescent="0.25"/>
  <cols>
    <col min="1" max="1" width="4.7109375" style="2" customWidth="1"/>
    <col min="2" max="2" width="15" style="2" bestFit="1" customWidth="1"/>
    <col min="3" max="3" width="22.28515625" style="2" customWidth="1"/>
    <col min="4" max="4" width="14.5703125" style="2" bestFit="1" customWidth="1"/>
    <col min="5" max="5" width="17" style="2" customWidth="1"/>
    <col min="6" max="6" width="2.7109375" style="2" customWidth="1"/>
    <col min="7" max="7" width="18" style="2" bestFit="1" customWidth="1"/>
    <col min="8" max="8" width="10" style="2" customWidth="1"/>
    <col min="9" max="10" width="4.7109375" style="2" customWidth="1"/>
    <col min="11" max="11" width="19.85546875" style="2" customWidth="1"/>
    <col min="12" max="12" width="14.5703125" style="2" customWidth="1"/>
    <col min="13" max="13" width="20.85546875" style="2" hidden="1" customWidth="1"/>
    <col min="14" max="14" width="2.7109375" style="2" hidden="1" customWidth="1"/>
    <col min="15" max="15" width="15.5703125" style="2" hidden="1" customWidth="1"/>
    <col min="16" max="16" width="10.28515625" style="2" hidden="1" customWidth="1"/>
    <col min="17" max="17" width="5" style="2" hidden="1" customWidth="1"/>
    <col min="18" max="18" width="9.1406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7109375" style="2" hidden="1" customWidth="1"/>
    <col min="24" max="16384" width="9.140625" style="2"/>
  </cols>
  <sheetData>
    <row r="1" spans="1:23" x14ac:dyDescent="0.25">
      <c r="A1" s="1" t="s">
        <v>66</v>
      </c>
      <c r="I1" s="1"/>
      <c r="Q1" s="1"/>
    </row>
    <row r="2" spans="1:23" x14ac:dyDescent="0.25">
      <c r="A2" s="34" t="s">
        <v>73</v>
      </c>
      <c r="I2" s="34"/>
      <c r="Q2" s="34"/>
    </row>
    <row r="3" spans="1:23" ht="16.5" thickBot="1" x14ac:dyDescent="0.3">
      <c r="A3" s="34" t="s">
        <v>83</v>
      </c>
      <c r="B3" s="34"/>
      <c r="C3" s="34"/>
      <c r="I3" s="34"/>
      <c r="J3" s="34"/>
      <c r="K3" s="34"/>
      <c r="Q3" s="34"/>
    </row>
    <row r="4" spans="1:23" x14ac:dyDescent="0.25">
      <c r="A4" s="34"/>
      <c r="B4" s="34"/>
      <c r="C4" s="34"/>
      <c r="D4" s="365" t="s">
        <v>30</v>
      </c>
      <c r="E4" s="366"/>
      <c r="F4" s="366"/>
      <c r="G4" s="367"/>
      <c r="L4" s="365" t="s">
        <v>48</v>
      </c>
      <c r="M4" s="366"/>
      <c r="N4" s="366"/>
      <c r="O4" s="367"/>
      <c r="T4" s="365" t="s">
        <v>52</v>
      </c>
      <c r="U4" s="366"/>
      <c r="V4" s="366"/>
      <c r="W4" s="367"/>
    </row>
    <row r="5" spans="1:23" ht="16.5" thickBot="1" x14ac:dyDescent="0.3">
      <c r="A5" s="3"/>
      <c r="B5" s="3"/>
      <c r="C5" s="3"/>
      <c r="D5" s="368"/>
      <c r="E5" s="364"/>
      <c r="F5" s="364"/>
      <c r="G5" s="369"/>
      <c r="I5" s="3"/>
      <c r="J5" s="3"/>
      <c r="K5" s="3"/>
      <c r="L5" s="368"/>
      <c r="M5" s="364"/>
      <c r="N5" s="364"/>
      <c r="O5" s="369"/>
      <c r="Q5" s="3"/>
      <c r="R5" s="3"/>
      <c r="S5" s="3"/>
      <c r="T5" s="368"/>
      <c r="U5" s="364"/>
      <c r="V5" s="364"/>
      <c r="W5" s="369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I7" s="5"/>
      <c r="J7" s="5"/>
      <c r="K7" s="5"/>
      <c r="L7" s="5" t="s">
        <v>4</v>
      </c>
      <c r="M7" s="364" t="s">
        <v>5</v>
      </c>
      <c r="N7" s="364"/>
      <c r="O7" s="5" t="s">
        <v>6</v>
      </c>
      <c r="Q7" s="5"/>
      <c r="R7" s="5"/>
      <c r="S7" s="5"/>
      <c r="T7" s="5" t="s">
        <v>4</v>
      </c>
      <c r="U7" s="364" t="s">
        <v>5</v>
      </c>
      <c r="V7" s="364"/>
      <c r="W7" s="5" t="s">
        <v>6</v>
      </c>
    </row>
    <row r="10" spans="1:23" x14ac:dyDescent="0.25">
      <c r="A10" s="1" t="s">
        <v>34</v>
      </c>
      <c r="I10" s="1" t="s">
        <v>34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41</v>
      </c>
      <c r="D12" s="8">
        <f>D52+D70+D88+D106</f>
        <v>211</v>
      </c>
      <c r="E12" s="9">
        <v>5</v>
      </c>
      <c r="G12" s="11">
        <f>D12*E12</f>
        <v>1055</v>
      </c>
      <c r="J12" s="2" t="s">
        <v>41</v>
      </c>
      <c r="L12" s="8">
        <f>D12</f>
        <v>211</v>
      </c>
      <c r="M12" s="9">
        <v>28.119042541556922</v>
      </c>
      <c r="O12" s="11">
        <f>L12*M12</f>
        <v>5933.1179762685106</v>
      </c>
      <c r="R12" s="2" t="s">
        <v>9</v>
      </c>
      <c r="T12" s="8">
        <f>L12</f>
        <v>211</v>
      </c>
      <c r="U12" s="9">
        <f>M12</f>
        <v>28.119042541556922</v>
      </c>
      <c r="W12" s="11">
        <f>T12*U12</f>
        <v>5933.1179762685106</v>
      </c>
    </row>
    <row r="13" spans="1:23" x14ac:dyDescent="0.25">
      <c r="D13" s="8"/>
      <c r="G13" s="18"/>
      <c r="L13" s="8"/>
      <c r="O13" s="18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Q15" s="1" t="s">
        <v>7</v>
      </c>
      <c r="T15" s="8"/>
      <c r="W15" s="11"/>
    </row>
    <row r="16" spans="1:23" x14ac:dyDescent="0.25">
      <c r="G16" s="11"/>
      <c r="H16" s="15"/>
      <c r="O16" s="11"/>
      <c r="P16" s="15"/>
      <c r="T16" s="13" t="s">
        <v>8</v>
      </c>
      <c r="U16" s="12" t="s">
        <v>11</v>
      </c>
      <c r="W16" s="11"/>
    </row>
    <row r="17" spans="1:23" x14ac:dyDescent="0.25">
      <c r="C17" s="2" t="s">
        <v>74</v>
      </c>
      <c r="D17" s="39">
        <f>L52+L70</f>
        <v>152656</v>
      </c>
      <c r="E17" s="40">
        <v>0.12958</v>
      </c>
      <c r="F17" s="19"/>
      <c r="G17" s="18">
        <f>D17*E17</f>
        <v>19781.164479999999</v>
      </c>
      <c r="H17" s="15"/>
      <c r="K17" s="2" t="s">
        <v>49</v>
      </c>
      <c r="L17" s="39">
        <f>D21</f>
        <v>287187</v>
      </c>
      <c r="M17" s="79">
        <v>3.0599472934085808E-2</v>
      </c>
      <c r="N17" s="19"/>
      <c r="O17" s="18">
        <f>L17*M17</f>
        <v>8787.770833521301</v>
      </c>
      <c r="P17" s="15"/>
      <c r="R17" s="2" t="s">
        <v>50</v>
      </c>
      <c r="S17" s="16"/>
      <c r="T17" s="39">
        <f>D17</f>
        <v>152656</v>
      </c>
      <c r="U17" s="79">
        <v>0.19430837118280289</v>
      </c>
      <c r="V17" s="19"/>
      <c r="W17" s="50">
        <f>T17*U17</f>
        <v>29662.338711281958</v>
      </c>
    </row>
    <row r="18" spans="1:23" x14ac:dyDescent="0.25">
      <c r="C18" s="19" t="s">
        <v>75</v>
      </c>
      <c r="D18" s="39">
        <f>K52+K70</f>
        <v>98960</v>
      </c>
      <c r="E18" s="40">
        <v>8.4940000000000002E-2</v>
      </c>
      <c r="F18" s="19"/>
      <c r="G18" s="46">
        <f>D18*E18</f>
        <v>8405.6623999999993</v>
      </c>
      <c r="H18" s="19"/>
      <c r="K18" s="2" t="s">
        <v>31</v>
      </c>
      <c r="L18" s="8">
        <f>L17</f>
        <v>287187</v>
      </c>
      <c r="M18" s="118">
        <v>4.3642882987992938E-2</v>
      </c>
      <c r="O18" s="46">
        <f>L18*M18</f>
        <v>12533.668636672728</v>
      </c>
      <c r="P18" s="19"/>
      <c r="R18" s="7" t="s">
        <v>51</v>
      </c>
      <c r="S18" s="12"/>
      <c r="T18" s="20">
        <f>D18</f>
        <v>98960</v>
      </c>
      <c r="U18" s="105">
        <f>M17+M21</f>
        <v>5.0224803372726182E-2</v>
      </c>
      <c r="V18" s="47"/>
      <c r="W18" s="47">
        <f>T18*U18</f>
        <v>4970.2465417649828</v>
      </c>
    </row>
    <row r="19" spans="1:23" x14ac:dyDescent="0.25">
      <c r="C19" s="2" t="s">
        <v>76</v>
      </c>
      <c r="D19" s="39">
        <f>L88+L106</f>
        <v>24841</v>
      </c>
      <c r="E19" s="40">
        <v>0.12009</v>
      </c>
      <c r="F19" s="19"/>
      <c r="G19" s="46">
        <f>D19*E19</f>
        <v>2983.15569</v>
      </c>
      <c r="H19" s="19"/>
      <c r="L19" s="8"/>
      <c r="M19" s="118"/>
      <c r="O19" s="46"/>
      <c r="P19" s="19"/>
      <c r="R19" s="19"/>
      <c r="S19" s="23"/>
      <c r="T19" s="39"/>
      <c r="U19" s="117"/>
      <c r="V19" s="46"/>
      <c r="W19" s="46"/>
    </row>
    <row r="20" spans="1:23" x14ac:dyDescent="0.25">
      <c r="C20" s="7" t="s">
        <v>77</v>
      </c>
      <c r="D20" s="20">
        <f>K88+K106</f>
        <v>10730</v>
      </c>
      <c r="E20" s="33">
        <v>7.5139999999999998E-2</v>
      </c>
      <c r="F20" s="7"/>
      <c r="G20" s="47">
        <f>D20*E20</f>
        <v>806.25220000000002</v>
      </c>
      <c r="H20" s="19"/>
      <c r="L20" s="8"/>
      <c r="M20" s="118"/>
      <c r="O20" s="46"/>
      <c r="P20" s="19"/>
      <c r="R20" s="19"/>
      <c r="S20" s="23"/>
      <c r="T20" s="39"/>
      <c r="U20" s="117"/>
      <c r="V20" s="46"/>
      <c r="W20" s="46"/>
    </row>
    <row r="21" spans="1:23" x14ac:dyDescent="0.25">
      <c r="B21" s="2" t="s">
        <v>21</v>
      </c>
      <c r="C21" s="16"/>
      <c r="D21" s="8">
        <f>SUM(D17:D20)</f>
        <v>287187</v>
      </c>
      <c r="E21" s="21"/>
      <c r="G21" s="18">
        <f>SUM(G17:G20)</f>
        <v>31976.234769999999</v>
      </c>
      <c r="H21" s="15"/>
      <c r="K21" s="7" t="s">
        <v>27</v>
      </c>
      <c r="L21" s="20">
        <f>L17</f>
        <v>287187</v>
      </c>
      <c r="M21" s="105">
        <v>1.9625330438640377E-2</v>
      </c>
      <c r="N21" s="7"/>
      <c r="O21" s="47">
        <f>L21*M21</f>
        <v>5636.1397726818141</v>
      </c>
      <c r="P21" s="15"/>
      <c r="S21" s="16"/>
      <c r="T21" s="39"/>
      <c r="U21" s="117"/>
      <c r="V21" s="46"/>
      <c r="W21" s="46">
        <f>SUM(W17:W18)</f>
        <v>34632.585253046942</v>
      </c>
    </row>
    <row r="22" spans="1:23" x14ac:dyDescent="0.25">
      <c r="B22" s="19"/>
      <c r="C22" s="19"/>
      <c r="D22" s="39"/>
      <c r="E22" s="40"/>
      <c r="F22" s="19"/>
      <c r="G22" s="18"/>
      <c r="H22" s="19"/>
      <c r="J22" s="2" t="s">
        <v>21</v>
      </c>
      <c r="K22" s="16"/>
      <c r="L22" s="8"/>
      <c r="M22" s="80">
        <f>SUM(M17:M21)</f>
        <v>9.3867686360719127E-2</v>
      </c>
      <c r="O22" s="18">
        <f>SUM(O17:O21)</f>
        <v>26957.579242875843</v>
      </c>
      <c r="P22" s="19"/>
    </row>
    <row r="23" spans="1:23" x14ac:dyDescent="0.25">
      <c r="A23" s="1"/>
      <c r="B23" s="19"/>
      <c r="C23" s="19"/>
      <c r="D23" s="39"/>
      <c r="E23" s="9"/>
      <c r="F23" s="19"/>
      <c r="G23" s="18"/>
      <c r="H23" s="19"/>
      <c r="J23" s="19"/>
      <c r="K23" s="19"/>
      <c r="L23" s="39"/>
      <c r="M23" s="40"/>
      <c r="N23" s="19"/>
      <c r="O23" s="18"/>
      <c r="P23" s="19"/>
    </row>
    <row r="24" spans="1:23" x14ac:dyDescent="0.25">
      <c r="B24" s="19"/>
      <c r="C24" s="19"/>
      <c r="D24" s="39"/>
      <c r="E24" s="40"/>
      <c r="F24" s="19"/>
      <c r="G24" s="18"/>
      <c r="H24" s="19"/>
      <c r="I24" s="1" t="s">
        <v>18</v>
      </c>
      <c r="J24" s="19"/>
      <c r="K24" s="19"/>
      <c r="L24" s="39">
        <v>0</v>
      </c>
      <c r="M24" s="9">
        <v>20</v>
      </c>
      <c r="N24" s="19"/>
      <c r="O24" s="18">
        <f>L24*M24</f>
        <v>0</v>
      </c>
      <c r="P24" s="19"/>
      <c r="Q24" s="1" t="s">
        <v>18</v>
      </c>
      <c r="R24" s="19"/>
      <c r="S24" s="19"/>
      <c r="T24" s="39">
        <f>S70</f>
        <v>0</v>
      </c>
      <c r="U24" s="9">
        <v>20</v>
      </c>
      <c r="V24" s="19"/>
      <c r="W24" s="18">
        <f>T24*U24</f>
        <v>0</v>
      </c>
    </row>
    <row r="25" spans="1:23" x14ac:dyDescent="0.25">
      <c r="D25" s="8"/>
      <c r="G25" s="11"/>
      <c r="H25" s="19"/>
      <c r="J25" s="19"/>
      <c r="K25" s="19"/>
      <c r="L25" s="39"/>
      <c r="M25" s="40"/>
      <c r="N25" s="19"/>
      <c r="O25" s="18"/>
      <c r="P25" s="19"/>
      <c r="T25" s="8"/>
      <c r="W25" s="11"/>
    </row>
    <row r="26" spans="1:23" ht="16.5" thickBot="1" x14ac:dyDescent="0.3">
      <c r="A26" s="148" t="s">
        <v>80</v>
      </c>
      <c r="E26" s="21"/>
      <c r="G26" s="29">
        <f>G21+G12</f>
        <v>33031.234769999995</v>
      </c>
      <c r="H26" s="19"/>
      <c r="L26" s="8"/>
      <c r="O26" s="11"/>
      <c r="P26" s="19"/>
      <c r="T26" s="8"/>
      <c r="W26" s="11"/>
    </row>
    <row r="27" spans="1:23" ht="17.25" thickTop="1" thickBot="1" x14ac:dyDescent="0.3">
      <c r="A27" s="148"/>
      <c r="B27" s="1"/>
      <c r="G27" s="18"/>
      <c r="I27" s="1" t="s">
        <v>36</v>
      </c>
      <c r="O27" s="29">
        <f>O22+O12+O24</f>
        <v>32890.697219144356</v>
      </c>
      <c r="Q27" s="1" t="s">
        <v>36</v>
      </c>
      <c r="W27" s="29">
        <f>W12+W21+W24</f>
        <v>40565.703229315455</v>
      </c>
    </row>
    <row r="28" spans="1:23" ht="16.5" thickTop="1" x14ac:dyDescent="0.25">
      <c r="A28" s="99" t="s">
        <v>19</v>
      </c>
      <c r="B28" s="10"/>
      <c r="G28" s="11">
        <f>G52+E52+E70+G70+E88+G88+E106+G106</f>
        <v>33198.890000000007</v>
      </c>
      <c r="H28" s="25"/>
      <c r="I28" s="1"/>
      <c r="J28" s="1"/>
      <c r="O28" s="18"/>
      <c r="P28" s="25"/>
    </row>
    <row r="29" spans="1:23" x14ac:dyDescent="0.25">
      <c r="A29" s="149"/>
      <c r="B29" s="10"/>
      <c r="G29" s="10"/>
      <c r="H29" s="25"/>
      <c r="I29" s="44" t="s">
        <v>13</v>
      </c>
      <c r="J29" s="10"/>
      <c r="O29" s="27">
        <f>O27-G26</f>
        <v>-140.53755085563898</v>
      </c>
      <c r="P29" s="25"/>
      <c r="Q29" s="44" t="s">
        <v>13</v>
      </c>
      <c r="R29" s="19"/>
      <c r="S29" s="19"/>
      <c r="T29" s="39"/>
      <c r="U29" s="40"/>
      <c r="V29" s="19"/>
      <c r="W29" s="18">
        <f>W27-G26</f>
        <v>7534.4684593154598</v>
      </c>
    </row>
    <row r="30" spans="1:23" x14ac:dyDescent="0.25">
      <c r="A30" s="99" t="s">
        <v>13</v>
      </c>
      <c r="B30" s="10"/>
      <c r="G30" s="27">
        <f>G26-G28</f>
        <v>-167.65523000001122</v>
      </c>
      <c r="I30" s="10"/>
      <c r="J30" s="10"/>
      <c r="O30" s="11"/>
      <c r="Q30" s="19"/>
      <c r="R30" s="19"/>
      <c r="S30" s="19"/>
      <c r="T30" s="39"/>
      <c r="U30" s="19"/>
      <c r="V30" s="19"/>
      <c r="W30" s="17"/>
    </row>
    <row r="31" spans="1:23" x14ac:dyDescent="0.25">
      <c r="A31" s="149"/>
      <c r="B31" s="10"/>
      <c r="G31" s="11"/>
      <c r="I31" s="44" t="s">
        <v>26</v>
      </c>
      <c r="J31" s="10"/>
      <c r="O31" s="28">
        <f>O29/G26</f>
        <v>-4.2546865666456893E-3</v>
      </c>
      <c r="Q31" s="44" t="s">
        <v>22</v>
      </c>
      <c r="R31" s="19"/>
      <c r="S31" s="19"/>
      <c r="T31" s="39"/>
      <c r="U31" s="19"/>
      <c r="V31" s="19"/>
      <c r="W31" s="28">
        <f>W29/G26</f>
        <v>0.22810132626826596</v>
      </c>
    </row>
    <row r="32" spans="1:23" x14ac:dyDescent="0.25">
      <c r="A32" s="99" t="s">
        <v>26</v>
      </c>
      <c r="B32" s="10"/>
      <c r="G32" s="28">
        <f>G30/G28</f>
        <v>-5.0500251665043976E-3</v>
      </c>
    </row>
    <row r="35" spans="1:16" x14ac:dyDescent="0.25">
      <c r="A35" s="11"/>
      <c r="B35" s="11"/>
      <c r="I35" s="11"/>
      <c r="J35" s="11"/>
    </row>
    <row r="36" spans="1:16" x14ac:dyDescent="0.25">
      <c r="A36" s="10"/>
      <c r="B36" s="10"/>
      <c r="I36" s="10"/>
      <c r="J36" s="10"/>
      <c r="O36" s="18"/>
    </row>
    <row r="37" spans="1:16" x14ac:dyDescent="0.25">
      <c r="A37" s="27"/>
      <c r="B37" s="141" t="s">
        <v>71</v>
      </c>
      <c r="G37" s="32"/>
      <c r="I37" s="27"/>
      <c r="J37" s="27"/>
      <c r="K37" s="19"/>
      <c r="L37" s="19"/>
    </row>
    <row r="38" spans="1:16" x14ac:dyDescent="0.25">
      <c r="A38" s="27"/>
      <c r="B38" s="141"/>
      <c r="G38" s="32"/>
      <c r="I38" s="27"/>
      <c r="J38" s="27"/>
      <c r="K38" s="19"/>
      <c r="L38" s="19"/>
    </row>
    <row r="39" spans="1:16" x14ac:dyDescent="0.25">
      <c r="A39" s="11"/>
      <c r="B39" s="52" t="s">
        <v>25</v>
      </c>
      <c r="C39" s="52" t="s">
        <v>8</v>
      </c>
      <c r="D39" s="53" t="s">
        <v>24</v>
      </c>
      <c r="E39" s="52" t="s">
        <v>46</v>
      </c>
      <c r="F39" s="52"/>
      <c r="G39" s="52" t="s">
        <v>47</v>
      </c>
      <c r="K39" s="53" t="s">
        <v>40</v>
      </c>
      <c r="L39" s="53" t="s">
        <v>39</v>
      </c>
      <c r="O39" s="11"/>
    </row>
    <row r="40" spans="1:16" x14ac:dyDescent="0.25">
      <c r="A40" s="28"/>
      <c r="B40" s="139">
        <v>40544</v>
      </c>
      <c r="C40" s="56">
        <v>28458</v>
      </c>
      <c r="D40" s="51">
        <v>11</v>
      </c>
      <c r="E40" s="78">
        <v>3182.82</v>
      </c>
      <c r="F40" s="78"/>
      <c r="G40" s="41">
        <v>55</v>
      </c>
      <c r="H40" s="26"/>
      <c r="I40" s="46"/>
      <c r="J40" s="19"/>
      <c r="K40" s="46"/>
      <c r="M40" s="101"/>
      <c r="N40" s="19"/>
      <c r="O40" s="101"/>
      <c r="P40" s="26"/>
    </row>
    <row r="41" spans="1:16" x14ac:dyDescent="0.25">
      <c r="B41" s="139">
        <v>40575</v>
      </c>
      <c r="C41" s="56">
        <v>23431</v>
      </c>
      <c r="D41" s="51">
        <v>10</v>
      </c>
      <c r="E41" s="78">
        <v>2616.89</v>
      </c>
      <c r="F41" s="78"/>
      <c r="G41" s="41">
        <v>55</v>
      </c>
      <c r="I41" s="46"/>
      <c r="J41" s="19"/>
      <c r="K41" s="46"/>
      <c r="M41" s="101"/>
      <c r="N41" s="101"/>
      <c r="O41" s="101"/>
    </row>
    <row r="42" spans="1:16" x14ac:dyDescent="0.25">
      <c r="B42" s="139">
        <v>40603</v>
      </c>
      <c r="C42" s="56">
        <v>17779</v>
      </c>
      <c r="D42" s="51">
        <v>11</v>
      </c>
      <c r="E42" s="78">
        <v>1992.38</v>
      </c>
      <c r="F42" s="78"/>
      <c r="G42" s="41">
        <v>55</v>
      </c>
      <c r="I42" s="46"/>
      <c r="J42" s="19"/>
      <c r="K42" s="46"/>
      <c r="M42" s="101"/>
      <c r="N42" s="19"/>
      <c r="O42" s="101"/>
    </row>
    <row r="43" spans="1:16" x14ac:dyDescent="0.25">
      <c r="B43" s="139">
        <v>40634</v>
      </c>
      <c r="C43" s="56">
        <v>15819</v>
      </c>
      <c r="D43" s="51">
        <v>12</v>
      </c>
      <c r="E43" s="78">
        <v>1781.83</v>
      </c>
      <c r="F43" s="78"/>
      <c r="G43" s="41">
        <v>55</v>
      </c>
      <c r="I43" s="46"/>
      <c r="J43" s="19"/>
      <c r="K43" s="46"/>
      <c r="M43" s="101"/>
      <c r="N43" s="19"/>
      <c r="O43" s="101"/>
    </row>
    <row r="44" spans="1:16" x14ac:dyDescent="0.25">
      <c r="B44" s="139">
        <v>40664</v>
      </c>
      <c r="C44" s="56">
        <v>14984</v>
      </c>
      <c r="D44" s="97">
        <v>12</v>
      </c>
      <c r="E44" s="108">
        <v>1693.66</v>
      </c>
      <c r="F44" s="108"/>
      <c r="G44" s="142">
        <v>55</v>
      </c>
      <c r="H44" s="34"/>
      <c r="I44" s="69"/>
      <c r="J44" s="19"/>
      <c r="K44" s="69"/>
      <c r="M44" s="101"/>
      <c r="N44" s="19"/>
      <c r="O44" s="101"/>
    </row>
    <row r="45" spans="1:16" x14ac:dyDescent="0.25">
      <c r="B45" s="139">
        <v>40695</v>
      </c>
      <c r="C45" s="56">
        <v>15169</v>
      </c>
      <c r="D45" s="97">
        <v>12</v>
      </c>
      <c r="E45" s="108">
        <v>1704.98</v>
      </c>
      <c r="F45" s="108"/>
      <c r="G45" s="142">
        <v>60</v>
      </c>
      <c r="H45" s="34"/>
      <c r="I45" s="69"/>
      <c r="J45" s="19"/>
      <c r="K45" s="69"/>
      <c r="M45" s="101"/>
      <c r="N45" s="19"/>
      <c r="O45" s="101"/>
    </row>
    <row r="46" spans="1:16" x14ac:dyDescent="0.25">
      <c r="B46" s="139">
        <v>40725</v>
      </c>
      <c r="C46" s="56">
        <v>16866</v>
      </c>
      <c r="D46" s="98">
        <v>12</v>
      </c>
      <c r="E46" s="108">
        <v>1908.21</v>
      </c>
      <c r="F46" s="108"/>
      <c r="G46" s="108">
        <v>60</v>
      </c>
      <c r="H46" s="34"/>
      <c r="I46" s="69"/>
      <c r="J46" s="19"/>
      <c r="K46" s="69"/>
      <c r="M46" s="101"/>
      <c r="N46" s="19"/>
      <c r="O46" s="101"/>
    </row>
    <row r="47" spans="1:16" ht="15" customHeight="1" x14ac:dyDescent="0.25">
      <c r="B47" s="139">
        <v>40756</v>
      </c>
      <c r="C47" s="56">
        <v>12521</v>
      </c>
      <c r="D47" s="98">
        <v>12</v>
      </c>
      <c r="E47" s="108">
        <v>1429.38</v>
      </c>
      <c r="F47" s="108"/>
      <c r="G47" s="108">
        <v>60</v>
      </c>
      <c r="H47" s="34"/>
      <c r="I47" s="69"/>
      <c r="J47" s="19"/>
      <c r="K47" s="69"/>
      <c r="M47" s="101"/>
      <c r="N47" s="19"/>
      <c r="O47" s="101"/>
    </row>
    <row r="48" spans="1:16" x14ac:dyDescent="0.25">
      <c r="B48" s="139">
        <v>40422</v>
      </c>
      <c r="C48" s="56">
        <v>15269</v>
      </c>
      <c r="D48" s="98">
        <v>10</v>
      </c>
      <c r="E48" s="108">
        <v>1710.4</v>
      </c>
      <c r="F48" s="108"/>
      <c r="G48" s="108">
        <v>50</v>
      </c>
      <c r="H48" s="34"/>
      <c r="I48" s="69"/>
      <c r="J48" s="19"/>
      <c r="K48" s="69"/>
      <c r="M48" s="101"/>
      <c r="N48" s="19"/>
      <c r="O48" s="101"/>
    </row>
    <row r="49" spans="1:15" x14ac:dyDescent="0.25">
      <c r="B49" s="139">
        <v>40452</v>
      </c>
      <c r="C49" s="56">
        <v>16067</v>
      </c>
      <c r="D49" s="54">
        <v>10</v>
      </c>
      <c r="E49" s="78">
        <v>1786.66</v>
      </c>
      <c r="F49" s="78"/>
      <c r="G49" s="78">
        <v>50</v>
      </c>
      <c r="I49" s="46"/>
      <c r="J49" s="19"/>
      <c r="K49" s="46"/>
      <c r="M49" s="101"/>
      <c r="N49" s="19"/>
      <c r="O49" s="101"/>
    </row>
    <row r="50" spans="1:15" x14ac:dyDescent="0.25">
      <c r="B50" s="139">
        <v>40483</v>
      </c>
      <c r="C50" s="56">
        <v>19134</v>
      </c>
      <c r="D50" s="54">
        <v>11</v>
      </c>
      <c r="E50" s="78">
        <v>2107.79</v>
      </c>
      <c r="F50" s="78"/>
      <c r="G50" s="78">
        <v>50</v>
      </c>
      <c r="I50" s="46"/>
      <c r="J50" s="19"/>
      <c r="M50" s="101"/>
      <c r="N50" s="19"/>
      <c r="O50" s="101"/>
    </row>
    <row r="51" spans="1:15" x14ac:dyDescent="0.25">
      <c r="B51" s="139">
        <v>40513</v>
      </c>
      <c r="C51" s="87">
        <v>25773</v>
      </c>
      <c r="D51" s="38">
        <v>11</v>
      </c>
      <c r="E51" s="143">
        <v>2834.79</v>
      </c>
      <c r="F51" s="143"/>
      <c r="G51" s="143">
        <v>55</v>
      </c>
      <c r="I51" s="46"/>
      <c r="J51" s="19"/>
      <c r="K51" s="47"/>
      <c r="L51" s="7"/>
      <c r="M51" s="101"/>
      <c r="N51" s="19"/>
      <c r="O51" s="101"/>
    </row>
    <row r="52" spans="1:15" x14ac:dyDescent="0.25">
      <c r="C52" s="22">
        <f>SUM(C40:C51)</f>
        <v>221270</v>
      </c>
      <c r="D52" s="22">
        <f>SUM(D40:D51)</f>
        <v>134</v>
      </c>
      <c r="E52" s="78">
        <f>SUM(E40:E51)</f>
        <v>24749.790000000005</v>
      </c>
      <c r="F52" s="78"/>
      <c r="G52" s="78">
        <f>SUM(G40:G51)</f>
        <v>660</v>
      </c>
      <c r="I52" s="56"/>
      <c r="J52" s="19"/>
      <c r="K52" s="56">
        <v>89238</v>
      </c>
      <c r="L52" s="56">
        <v>132032</v>
      </c>
      <c r="M52" s="101"/>
      <c r="N52" s="19"/>
      <c r="O52" s="24"/>
    </row>
    <row r="53" spans="1:15" x14ac:dyDescent="0.25">
      <c r="E53" s="26"/>
      <c r="I53" s="19"/>
      <c r="J53" s="19"/>
      <c r="K53" s="19"/>
      <c r="L53" s="19"/>
      <c r="M53" s="19"/>
      <c r="N53" s="19"/>
      <c r="O53" s="19"/>
    </row>
    <row r="54" spans="1:15" x14ac:dyDescent="0.25">
      <c r="I54" s="56"/>
      <c r="J54" s="19"/>
      <c r="K54" s="19"/>
      <c r="L54" s="19"/>
      <c r="M54" s="19"/>
      <c r="N54" s="19"/>
      <c r="O54" s="19"/>
    </row>
    <row r="55" spans="1:15" x14ac:dyDescent="0.25">
      <c r="A55" s="19"/>
      <c r="B55" s="141" t="s">
        <v>72</v>
      </c>
      <c r="G55" s="32"/>
      <c r="I55" s="27"/>
      <c r="J55" s="27"/>
      <c r="K55" s="19"/>
      <c r="L55" s="19"/>
      <c r="M55" s="42"/>
      <c r="N55" s="19"/>
      <c r="O55" s="19"/>
    </row>
    <row r="56" spans="1:15" x14ac:dyDescent="0.25">
      <c r="A56" s="19"/>
      <c r="B56" s="141"/>
      <c r="G56" s="32"/>
      <c r="I56" s="27"/>
      <c r="J56" s="27"/>
      <c r="K56" s="19"/>
      <c r="L56" s="19"/>
      <c r="M56" s="42"/>
      <c r="N56" s="19"/>
      <c r="O56" s="19"/>
    </row>
    <row r="57" spans="1:15" x14ac:dyDescent="0.25">
      <c r="A57" s="19"/>
      <c r="B57" s="52" t="s">
        <v>25</v>
      </c>
      <c r="C57" s="52" t="s">
        <v>8</v>
      </c>
      <c r="D57" s="53" t="s">
        <v>24</v>
      </c>
      <c r="E57" s="52" t="s">
        <v>46</v>
      </c>
      <c r="F57" s="52"/>
      <c r="G57" s="52" t="s">
        <v>47</v>
      </c>
      <c r="K57" s="53" t="s">
        <v>40</v>
      </c>
      <c r="L57" s="53" t="s">
        <v>39</v>
      </c>
      <c r="M57" s="42"/>
      <c r="N57" s="19"/>
      <c r="O57" s="19"/>
    </row>
    <row r="58" spans="1:15" x14ac:dyDescent="0.25">
      <c r="A58" s="19"/>
      <c r="B58" s="139">
        <v>40544</v>
      </c>
      <c r="C58" s="56">
        <v>2479</v>
      </c>
      <c r="D58" s="51">
        <v>2</v>
      </c>
      <c r="E58" s="9">
        <v>287.79000000000002</v>
      </c>
      <c r="F58" s="9"/>
      <c r="G58" s="45">
        <v>10</v>
      </c>
      <c r="H58" s="26"/>
      <c r="I58" s="46"/>
      <c r="J58" s="19"/>
      <c r="K58" s="46"/>
      <c r="M58" s="42"/>
      <c r="N58" s="19"/>
      <c r="O58" s="19"/>
    </row>
    <row r="59" spans="1:15" x14ac:dyDescent="0.25">
      <c r="A59" s="19"/>
      <c r="B59" s="139">
        <v>40575</v>
      </c>
      <c r="C59" s="56">
        <v>2531</v>
      </c>
      <c r="D59" s="51">
        <v>2</v>
      </c>
      <c r="E59" s="9">
        <v>292.75</v>
      </c>
      <c r="F59" s="9"/>
      <c r="G59" s="45">
        <v>10</v>
      </c>
      <c r="I59" s="46"/>
      <c r="J59" s="19"/>
      <c r="K59" s="46"/>
      <c r="M59" s="42"/>
      <c r="N59" s="19"/>
      <c r="O59" s="19"/>
    </row>
    <row r="60" spans="1:15" x14ac:dyDescent="0.25">
      <c r="A60" s="19"/>
      <c r="B60" s="139">
        <v>40603</v>
      </c>
      <c r="C60" s="56">
        <v>2166</v>
      </c>
      <c r="D60" s="51">
        <v>2</v>
      </c>
      <c r="E60" s="9">
        <v>252.24</v>
      </c>
      <c r="F60" s="9"/>
      <c r="G60" s="45">
        <v>10</v>
      </c>
      <c r="I60" s="46"/>
      <c r="J60" s="19"/>
      <c r="K60" s="46"/>
      <c r="M60" s="42"/>
      <c r="N60" s="19"/>
      <c r="O60" s="19"/>
    </row>
    <row r="61" spans="1:15" x14ac:dyDescent="0.25">
      <c r="A61" s="19"/>
      <c r="B61" s="139">
        <v>40634</v>
      </c>
      <c r="C61" s="56">
        <v>2323</v>
      </c>
      <c r="D61" s="51">
        <v>2</v>
      </c>
      <c r="E61" s="9">
        <v>269.67</v>
      </c>
      <c r="F61" s="9"/>
      <c r="G61" s="45">
        <v>10</v>
      </c>
      <c r="I61" s="46"/>
      <c r="J61" s="19"/>
      <c r="K61" s="46"/>
      <c r="M61" s="42"/>
      <c r="N61" s="19"/>
      <c r="O61" s="19"/>
    </row>
    <row r="62" spans="1:15" x14ac:dyDescent="0.25">
      <c r="A62" s="19"/>
      <c r="B62" s="139">
        <v>40664</v>
      </c>
      <c r="C62" s="56">
        <v>2455</v>
      </c>
      <c r="D62" s="97">
        <v>2</v>
      </c>
      <c r="E62" s="144">
        <v>284.06</v>
      </c>
      <c r="F62" s="144"/>
      <c r="G62" s="145">
        <v>10</v>
      </c>
      <c r="H62" s="34"/>
      <c r="I62" s="69"/>
      <c r="J62" s="19"/>
      <c r="K62" s="69"/>
      <c r="M62" s="42"/>
      <c r="N62" s="19"/>
      <c r="O62" s="19"/>
    </row>
    <row r="63" spans="1:15" x14ac:dyDescent="0.25">
      <c r="A63" s="19"/>
      <c r="B63" s="139">
        <v>40695</v>
      </c>
      <c r="C63" s="56">
        <v>2587</v>
      </c>
      <c r="D63" s="97">
        <v>2</v>
      </c>
      <c r="E63" s="144">
        <v>296.17</v>
      </c>
      <c r="F63" s="144"/>
      <c r="G63" s="145">
        <v>10</v>
      </c>
      <c r="H63" s="34"/>
      <c r="I63" s="69"/>
      <c r="J63" s="19"/>
      <c r="K63" s="69"/>
      <c r="M63" s="42"/>
      <c r="N63" s="19"/>
      <c r="O63" s="19"/>
    </row>
    <row r="64" spans="1:15" x14ac:dyDescent="0.25">
      <c r="A64" s="19"/>
      <c r="B64" s="139">
        <v>40725</v>
      </c>
      <c r="C64" s="56">
        <v>2733</v>
      </c>
      <c r="D64" s="98">
        <v>2</v>
      </c>
      <c r="E64" s="144">
        <v>312.94</v>
      </c>
      <c r="F64" s="144"/>
      <c r="G64" s="144">
        <v>10</v>
      </c>
      <c r="H64" s="34"/>
      <c r="I64" s="69"/>
      <c r="J64" s="19"/>
      <c r="K64" s="69"/>
      <c r="M64" s="42"/>
      <c r="N64" s="19"/>
      <c r="O64" s="19"/>
    </row>
    <row r="65" spans="1:15" x14ac:dyDescent="0.25">
      <c r="A65" s="19"/>
      <c r="B65" s="139">
        <v>40756</v>
      </c>
      <c r="C65" s="56">
        <v>2881</v>
      </c>
      <c r="D65" s="98">
        <v>2</v>
      </c>
      <c r="E65" s="144">
        <v>329.12</v>
      </c>
      <c r="F65" s="144"/>
      <c r="G65" s="144">
        <v>10</v>
      </c>
      <c r="H65" s="34"/>
      <c r="I65" s="69"/>
      <c r="J65" s="19"/>
      <c r="K65" s="69"/>
      <c r="M65" s="42"/>
      <c r="N65" s="19"/>
      <c r="O65" s="19"/>
    </row>
    <row r="66" spans="1:15" x14ac:dyDescent="0.25">
      <c r="A66" s="19"/>
      <c r="B66" s="139">
        <v>40422</v>
      </c>
      <c r="C66" s="56">
        <v>3131</v>
      </c>
      <c r="D66" s="98">
        <v>2</v>
      </c>
      <c r="E66" s="144">
        <v>358.4</v>
      </c>
      <c r="F66" s="144"/>
      <c r="G66" s="144">
        <v>10</v>
      </c>
      <c r="H66" s="34"/>
      <c r="I66" s="69"/>
      <c r="J66" s="19"/>
      <c r="K66" s="69"/>
      <c r="M66" s="19"/>
      <c r="N66" s="19"/>
      <c r="O66" s="19"/>
    </row>
    <row r="67" spans="1:15" x14ac:dyDescent="0.25">
      <c r="B67" s="139">
        <v>40452</v>
      </c>
      <c r="C67" s="56">
        <v>2597</v>
      </c>
      <c r="D67" s="54">
        <v>2</v>
      </c>
      <c r="E67" s="9">
        <v>298.31</v>
      </c>
      <c r="F67" s="9"/>
      <c r="G67" s="144">
        <v>10</v>
      </c>
      <c r="I67" s="46"/>
      <c r="J67" s="19"/>
      <c r="K67" s="46"/>
    </row>
    <row r="68" spans="1:15" x14ac:dyDescent="0.25">
      <c r="B68" s="139">
        <v>40483</v>
      </c>
      <c r="C68" s="56">
        <v>2121</v>
      </c>
      <c r="D68" s="54">
        <v>2</v>
      </c>
      <c r="E68" s="9">
        <v>245.24</v>
      </c>
      <c r="F68" s="9"/>
      <c r="G68" s="144">
        <v>10</v>
      </c>
      <c r="I68" s="46"/>
      <c r="J68" s="19"/>
    </row>
    <row r="69" spans="1:15" x14ac:dyDescent="0.25">
      <c r="B69" s="139">
        <v>40513</v>
      </c>
      <c r="C69" s="87">
        <v>2342</v>
      </c>
      <c r="D69" s="38">
        <v>2</v>
      </c>
      <c r="E69" s="146">
        <v>271.57</v>
      </c>
      <c r="F69" s="146"/>
      <c r="G69" s="147">
        <v>10</v>
      </c>
      <c r="I69" s="46"/>
      <c r="J69" s="19"/>
      <c r="K69" s="47"/>
      <c r="L69" s="7"/>
    </row>
    <row r="70" spans="1:15" x14ac:dyDescent="0.25">
      <c r="C70" s="22">
        <f>SUM(C58:C69)</f>
        <v>30346</v>
      </c>
      <c r="D70" s="22">
        <f>SUM(D58:D69)</f>
        <v>24</v>
      </c>
      <c r="E70" s="9">
        <f>SUM(E58:E69)</f>
        <v>3498.2600000000007</v>
      </c>
      <c r="F70" s="9"/>
      <c r="G70" s="9">
        <f>SUM(G58:G69)</f>
        <v>120</v>
      </c>
      <c r="I70" s="56"/>
      <c r="J70" s="19"/>
      <c r="K70" s="56">
        <v>9722</v>
      </c>
      <c r="L70" s="56">
        <v>20624</v>
      </c>
    </row>
    <row r="73" spans="1:15" x14ac:dyDescent="0.25">
      <c r="B73" s="141" t="s">
        <v>78</v>
      </c>
      <c r="G73" s="32"/>
      <c r="I73" s="27"/>
      <c r="J73" s="27"/>
      <c r="K73" s="19"/>
      <c r="L73" s="19"/>
    </row>
    <row r="74" spans="1:15" x14ac:dyDescent="0.25">
      <c r="B74" s="141"/>
      <c r="G74" s="32"/>
      <c r="I74" s="27"/>
      <c r="J74" s="27"/>
      <c r="K74" s="19"/>
      <c r="L74" s="19"/>
    </row>
    <row r="75" spans="1:15" x14ac:dyDescent="0.25">
      <c r="B75" s="52" t="s">
        <v>25</v>
      </c>
      <c r="C75" s="52" t="s">
        <v>8</v>
      </c>
      <c r="D75" s="53" t="s">
        <v>24</v>
      </c>
      <c r="E75" s="52" t="s">
        <v>46</v>
      </c>
      <c r="F75" s="52"/>
      <c r="G75" s="52" t="s">
        <v>47</v>
      </c>
      <c r="K75" s="53" t="s">
        <v>40</v>
      </c>
      <c r="L75" s="53" t="s">
        <v>39</v>
      </c>
    </row>
    <row r="76" spans="1:15" x14ac:dyDescent="0.25">
      <c r="B76" s="139">
        <v>40544</v>
      </c>
      <c r="C76" s="56">
        <v>1480</v>
      </c>
      <c r="D76" s="51">
        <v>2</v>
      </c>
      <c r="E76" s="78">
        <v>166.42</v>
      </c>
      <c r="F76" s="78"/>
      <c r="G76" s="41">
        <v>10</v>
      </c>
      <c r="H76" s="26"/>
      <c r="I76" s="46"/>
      <c r="J76" s="19"/>
      <c r="K76" s="46"/>
    </row>
    <row r="77" spans="1:15" x14ac:dyDescent="0.25">
      <c r="B77" s="139">
        <v>40575</v>
      </c>
      <c r="C77" s="56">
        <v>1586</v>
      </c>
      <c r="D77" s="51">
        <v>2</v>
      </c>
      <c r="E77" s="78">
        <v>176.7</v>
      </c>
      <c r="F77" s="78"/>
      <c r="G77" s="41">
        <v>10</v>
      </c>
      <c r="I77" s="46"/>
      <c r="J77" s="19"/>
      <c r="K77" s="46"/>
    </row>
    <row r="78" spans="1:15" x14ac:dyDescent="0.25">
      <c r="B78" s="139">
        <v>40603</v>
      </c>
      <c r="C78" s="56">
        <v>1155</v>
      </c>
      <c r="D78" s="51">
        <v>2</v>
      </c>
      <c r="E78" s="78">
        <v>130.33000000000001</v>
      </c>
      <c r="F78" s="78"/>
      <c r="G78" s="41">
        <v>10</v>
      </c>
      <c r="I78" s="46"/>
      <c r="J78" s="19"/>
      <c r="K78" s="46"/>
    </row>
    <row r="79" spans="1:15" x14ac:dyDescent="0.25">
      <c r="B79" s="139">
        <v>40634</v>
      </c>
      <c r="C79" s="56">
        <v>1341</v>
      </c>
      <c r="D79" s="51">
        <v>2</v>
      </c>
      <c r="E79" s="78">
        <v>151.03</v>
      </c>
      <c r="F79" s="78"/>
      <c r="G79" s="41">
        <v>10</v>
      </c>
      <c r="I79" s="46"/>
      <c r="J79" s="19"/>
      <c r="K79" s="46"/>
    </row>
    <row r="80" spans="1:15" x14ac:dyDescent="0.25">
      <c r="B80" s="139">
        <v>40664</v>
      </c>
      <c r="C80" s="56">
        <v>1014</v>
      </c>
      <c r="D80" s="97">
        <v>2</v>
      </c>
      <c r="E80" s="108">
        <v>114.24</v>
      </c>
      <c r="F80" s="108"/>
      <c r="G80" s="142">
        <v>10</v>
      </c>
      <c r="H80" s="34"/>
      <c r="I80" s="69"/>
      <c r="J80" s="19"/>
      <c r="K80" s="69"/>
    </row>
    <row r="81" spans="2:12" x14ac:dyDescent="0.25">
      <c r="B81" s="139">
        <v>40695</v>
      </c>
      <c r="C81" s="56">
        <v>1148</v>
      </c>
      <c r="D81" s="97">
        <v>2</v>
      </c>
      <c r="E81" s="108">
        <v>129.30000000000001</v>
      </c>
      <c r="F81" s="108"/>
      <c r="G81" s="142">
        <v>10</v>
      </c>
      <c r="H81" s="34"/>
      <c r="I81" s="69"/>
      <c r="J81" s="19"/>
      <c r="K81" s="69"/>
    </row>
    <row r="82" spans="2:12" x14ac:dyDescent="0.25">
      <c r="B82" s="139">
        <v>40725</v>
      </c>
      <c r="C82" s="56">
        <v>1170</v>
      </c>
      <c r="D82" s="98">
        <v>2</v>
      </c>
      <c r="E82" s="108">
        <v>130.76</v>
      </c>
      <c r="F82" s="108"/>
      <c r="G82" s="108">
        <v>10</v>
      </c>
      <c r="H82" s="34"/>
      <c r="I82" s="69"/>
      <c r="J82" s="19"/>
      <c r="K82" s="69"/>
    </row>
    <row r="83" spans="2:12" x14ac:dyDescent="0.25">
      <c r="B83" s="139">
        <v>40756</v>
      </c>
      <c r="C83" s="56">
        <v>1141</v>
      </c>
      <c r="D83" s="98">
        <v>2</v>
      </c>
      <c r="E83" s="108">
        <v>128.22</v>
      </c>
      <c r="F83" s="108"/>
      <c r="G83" s="108">
        <v>10</v>
      </c>
      <c r="H83" s="34"/>
      <c r="I83" s="69"/>
      <c r="J83" s="19"/>
      <c r="K83" s="69"/>
    </row>
    <row r="84" spans="2:12" x14ac:dyDescent="0.25">
      <c r="B84" s="139">
        <v>40422</v>
      </c>
      <c r="C84" s="56">
        <v>893</v>
      </c>
      <c r="D84" s="98">
        <v>1</v>
      </c>
      <c r="E84" s="108">
        <v>100.74</v>
      </c>
      <c r="F84" s="108"/>
      <c r="G84" s="108">
        <v>5</v>
      </c>
      <c r="H84" s="34"/>
      <c r="I84" s="69"/>
      <c r="J84" s="19"/>
      <c r="K84" s="69"/>
    </row>
    <row r="85" spans="2:12" x14ac:dyDescent="0.25">
      <c r="B85" s="139">
        <v>40452</v>
      </c>
      <c r="C85" s="56">
        <v>617</v>
      </c>
      <c r="D85" s="54">
        <v>1</v>
      </c>
      <c r="E85" s="78">
        <v>67.53</v>
      </c>
      <c r="F85" s="78"/>
      <c r="G85" s="78">
        <v>5</v>
      </c>
      <c r="I85" s="46"/>
      <c r="J85" s="19"/>
      <c r="K85" s="46"/>
    </row>
    <row r="86" spans="2:12" x14ac:dyDescent="0.25">
      <c r="B86" s="139">
        <v>40483</v>
      </c>
      <c r="C86" s="56">
        <v>1031</v>
      </c>
      <c r="D86" s="54">
        <v>2</v>
      </c>
      <c r="E86" s="78">
        <v>113.57</v>
      </c>
      <c r="F86" s="78"/>
      <c r="G86" s="78">
        <v>10</v>
      </c>
      <c r="I86" s="46"/>
      <c r="J86" s="19"/>
    </row>
    <row r="87" spans="2:12" x14ac:dyDescent="0.25">
      <c r="B87" s="139">
        <v>40513</v>
      </c>
      <c r="C87" s="87">
        <v>1294</v>
      </c>
      <c r="D87" s="38">
        <v>2</v>
      </c>
      <c r="E87" s="143">
        <v>139.63</v>
      </c>
      <c r="F87" s="143"/>
      <c r="G87" s="143">
        <v>10</v>
      </c>
      <c r="I87" s="46"/>
      <c r="J87" s="19"/>
      <c r="K87" s="47"/>
      <c r="L87" s="7"/>
    </row>
    <row r="88" spans="2:12" x14ac:dyDescent="0.25">
      <c r="C88" s="22">
        <f>SUM(C76:C87)</f>
        <v>13870</v>
      </c>
      <c r="D88" s="22">
        <f>SUM(D76:D87)</f>
        <v>22</v>
      </c>
      <c r="E88" s="78">
        <f>SUM(E76:E87)</f>
        <v>1548.4699999999998</v>
      </c>
      <c r="F88" s="78"/>
      <c r="G88" s="78">
        <f>SUM(G76:G87)</f>
        <v>110</v>
      </c>
      <c r="I88" s="56"/>
      <c r="J88" s="19"/>
      <c r="K88" s="56">
        <v>3681</v>
      </c>
      <c r="L88" s="56">
        <v>10189</v>
      </c>
    </row>
    <row r="89" spans="2:12" x14ac:dyDescent="0.25">
      <c r="E89" s="26"/>
      <c r="I89" s="19"/>
      <c r="J89" s="19"/>
      <c r="K89" s="19"/>
      <c r="L89" s="19"/>
    </row>
    <row r="90" spans="2:12" x14ac:dyDescent="0.25">
      <c r="I90" s="56"/>
      <c r="J90" s="19"/>
      <c r="K90" s="19"/>
      <c r="L90" s="19"/>
    </row>
    <row r="91" spans="2:12" x14ac:dyDescent="0.25">
      <c r="B91" s="141" t="s">
        <v>79</v>
      </c>
      <c r="G91" s="32"/>
      <c r="I91" s="27"/>
      <c r="J91" s="27"/>
      <c r="K91" s="19"/>
      <c r="L91" s="19"/>
    </row>
    <row r="92" spans="2:12" x14ac:dyDescent="0.25">
      <c r="B92" s="141"/>
      <c r="G92" s="32"/>
      <c r="I92" s="27"/>
      <c r="J92" s="27"/>
      <c r="K92" s="19"/>
      <c r="L92" s="19"/>
    </row>
    <row r="93" spans="2:12" x14ac:dyDescent="0.25">
      <c r="B93" s="52" t="s">
        <v>25</v>
      </c>
      <c r="C93" s="52" t="s">
        <v>8</v>
      </c>
      <c r="D93" s="53" t="s">
        <v>24</v>
      </c>
      <c r="E93" s="52" t="s">
        <v>46</v>
      </c>
      <c r="F93" s="52"/>
      <c r="G93" s="52" t="s">
        <v>47</v>
      </c>
      <c r="K93" s="53" t="s">
        <v>40</v>
      </c>
      <c r="L93" s="53" t="s">
        <v>39</v>
      </c>
    </row>
    <row r="94" spans="2:12" x14ac:dyDescent="0.25">
      <c r="B94" s="139">
        <v>40544</v>
      </c>
      <c r="C94" s="56">
        <v>1621</v>
      </c>
      <c r="D94" s="51">
        <v>2</v>
      </c>
      <c r="E94" s="9">
        <v>178.26</v>
      </c>
      <c r="F94" s="9"/>
      <c r="G94" s="45">
        <v>10</v>
      </c>
      <c r="H94" s="26"/>
      <c r="I94" s="46"/>
      <c r="J94" s="19"/>
      <c r="K94" s="46"/>
    </row>
    <row r="95" spans="2:12" x14ac:dyDescent="0.25">
      <c r="B95" s="139">
        <v>40575</v>
      </c>
      <c r="C95" s="56">
        <v>1343</v>
      </c>
      <c r="D95" s="51">
        <v>3</v>
      </c>
      <c r="E95" s="9">
        <v>144.69999999999999</v>
      </c>
      <c r="F95" s="9"/>
      <c r="G95" s="45">
        <v>10</v>
      </c>
      <c r="I95" s="46"/>
      <c r="J95" s="19"/>
      <c r="K95" s="46"/>
    </row>
    <row r="96" spans="2:12" x14ac:dyDescent="0.25">
      <c r="B96" s="139">
        <v>40603</v>
      </c>
      <c r="C96" s="56">
        <v>2125</v>
      </c>
      <c r="D96" s="51">
        <v>3</v>
      </c>
      <c r="E96" s="9">
        <v>230.34</v>
      </c>
      <c r="F96" s="9"/>
      <c r="G96" s="45">
        <v>15</v>
      </c>
      <c r="I96" s="46"/>
      <c r="J96" s="19"/>
      <c r="K96" s="46"/>
    </row>
    <row r="97" spans="2:12" x14ac:dyDescent="0.25">
      <c r="B97" s="139">
        <v>40634</v>
      </c>
      <c r="C97" s="56">
        <v>2277</v>
      </c>
      <c r="D97" s="51">
        <v>3</v>
      </c>
      <c r="E97" s="9">
        <v>246.07</v>
      </c>
      <c r="F97" s="9"/>
      <c r="G97" s="45">
        <v>15</v>
      </c>
      <c r="I97" s="46"/>
      <c r="J97" s="19"/>
      <c r="K97" s="46"/>
    </row>
    <row r="98" spans="2:12" x14ac:dyDescent="0.25">
      <c r="B98" s="139">
        <v>40664</v>
      </c>
      <c r="C98" s="56">
        <v>2172</v>
      </c>
      <c r="D98" s="97">
        <v>3</v>
      </c>
      <c r="E98" s="144">
        <v>236.14</v>
      </c>
      <c r="F98" s="144"/>
      <c r="G98" s="145">
        <v>15</v>
      </c>
      <c r="H98" s="34"/>
      <c r="I98" s="69"/>
      <c r="J98" s="19"/>
      <c r="K98" s="69"/>
    </row>
    <row r="99" spans="2:12" x14ac:dyDescent="0.25">
      <c r="B99" s="139">
        <v>40695</v>
      </c>
      <c r="C99" s="56">
        <v>2336</v>
      </c>
      <c r="D99" s="97">
        <v>3</v>
      </c>
      <c r="E99" s="144">
        <v>254.53</v>
      </c>
      <c r="F99" s="144"/>
      <c r="G99" s="145">
        <v>15</v>
      </c>
      <c r="H99" s="34"/>
      <c r="I99" s="69"/>
      <c r="J99" s="19"/>
      <c r="K99" s="69"/>
    </row>
    <row r="100" spans="2:12" x14ac:dyDescent="0.25">
      <c r="B100" s="139">
        <v>40725</v>
      </c>
      <c r="C100" s="56">
        <v>2260</v>
      </c>
      <c r="D100" s="98">
        <v>3</v>
      </c>
      <c r="E100" s="144">
        <v>247.72</v>
      </c>
      <c r="F100" s="144"/>
      <c r="G100" s="144">
        <v>15</v>
      </c>
      <c r="H100" s="34"/>
      <c r="I100" s="69"/>
      <c r="J100" s="19"/>
      <c r="K100" s="69"/>
    </row>
    <row r="101" spans="2:12" x14ac:dyDescent="0.25">
      <c r="B101" s="139">
        <v>40756</v>
      </c>
      <c r="C101" s="56">
        <v>2366</v>
      </c>
      <c r="D101" s="98">
        <v>3</v>
      </c>
      <c r="E101" s="144">
        <v>260.93</v>
      </c>
      <c r="F101" s="144"/>
      <c r="G101" s="144">
        <v>15</v>
      </c>
      <c r="H101" s="34"/>
      <c r="I101" s="69"/>
      <c r="J101" s="19"/>
      <c r="K101" s="69"/>
    </row>
    <row r="102" spans="2:12" x14ac:dyDescent="0.25">
      <c r="B102" s="139">
        <v>40422</v>
      </c>
      <c r="C102" s="56">
        <v>1408</v>
      </c>
      <c r="D102" s="98">
        <v>2</v>
      </c>
      <c r="E102" s="144">
        <v>154.77000000000001</v>
      </c>
      <c r="F102" s="144"/>
      <c r="G102" s="144">
        <v>10</v>
      </c>
      <c r="H102" s="34"/>
      <c r="I102" s="69"/>
      <c r="J102" s="19"/>
      <c r="K102" s="69"/>
    </row>
    <row r="103" spans="2:12" x14ac:dyDescent="0.25">
      <c r="B103" s="139">
        <v>40452</v>
      </c>
      <c r="C103" s="56">
        <v>1124</v>
      </c>
      <c r="D103" s="54">
        <v>2</v>
      </c>
      <c r="E103" s="9">
        <v>121.64</v>
      </c>
      <c r="F103" s="9"/>
      <c r="G103" s="144">
        <v>10</v>
      </c>
      <c r="I103" s="46"/>
      <c r="J103" s="19"/>
      <c r="K103" s="46"/>
    </row>
    <row r="104" spans="2:12" x14ac:dyDescent="0.25">
      <c r="B104" s="139">
        <v>40483</v>
      </c>
      <c r="C104" s="56">
        <v>1294</v>
      </c>
      <c r="D104" s="54">
        <v>2</v>
      </c>
      <c r="E104" s="9">
        <v>139.58000000000001</v>
      </c>
      <c r="F104" s="9"/>
      <c r="G104" s="144">
        <v>10</v>
      </c>
      <c r="I104" s="46"/>
      <c r="J104" s="19"/>
    </row>
    <row r="105" spans="2:12" x14ac:dyDescent="0.25">
      <c r="B105" s="139">
        <v>40513</v>
      </c>
      <c r="C105" s="87">
        <v>1375</v>
      </c>
      <c r="D105" s="38">
        <v>2</v>
      </c>
      <c r="E105" s="146">
        <v>147.69</v>
      </c>
      <c r="F105" s="146"/>
      <c r="G105" s="147">
        <v>10</v>
      </c>
      <c r="I105" s="46"/>
      <c r="J105" s="19"/>
      <c r="K105" s="47"/>
      <c r="L105" s="7"/>
    </row>
    <row r="106" spans="2:12" x14ac:dyDescent="0.25">
      <c r="C106" s="22">
        <f>SUM(C94:C105)</f>
        <v>21701</v>
      </c>
      <c r="D106" s="22">
        <f>SUM(D94:D105)</f>
        <v>31</v>
      </c>
      <c r="E106" s="9">
        <f>SUM(E94:E105)</f>
        <v>2362.37</v>
      </c>
      <c r="F106" s="9"/>
      <c r="G106" s="9">
        <f>SUM(G94:G105)</f>
        <v>150</v>
      </c>
      <c r="I106" s="56"/>
      <c r="J106" s="19"/>
      <c r="K106" s="56">
        <v>7049</v>
      </c>
      <c r="L106" s="56">
        <v>14652</v>
      </c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7"/>
  <sheetViews>
    <sheetView view="pageBreakPreview" topLeftCell="A22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4.42578125" style="2" customWidth="1"/>
    <col min="3" max="3" width="3" style="2" customWidth="1"/>
    <col min="4" max="4" width="14.28515625" style="2" customWidth="1"/>
    <col min="5" max="5" width="16.28515625" style="2" bestFit="1" customWidth="1"/>
    <col min="6" max="6" width="2.5703125" style="2" customWidth="1"/>
    <col min="7" max="7" width="14" style="2" customWidth="1"/>
    <col min="8" max="8" width="2.85546875" style="2" customWidth="1"/>
    <col min="9" max="9" width="16" style="2" customWidth="1"/>
    <col min="10" max="10" width="13" style="2" customWidth="1"/>
    <col min="11" max="11" width="2.85546875" style="2" customWidth="1"/>
    <col min="12" max="12" width="5.28515625" style="2" customWidth="1"/>
    <col min="13" max="13" width="15.28515625" style="2" customWidth="1"/>
    <col min="14" max="14" width="2.85546875" style="2" customWidth="1"/>
    <col min="15" max="15" width="14" style="2" customWidth="1"/>
    <col min="16" max="16" width="15" style="2" customWidth="1"/>
    <col min="17" max="17" width="2.7109375" style="2" customWidth="1"/>
    <col min="18" max="18" width="16.140625" style="2" customWidth="1"/>
    <col min="19" max="19" width="2.42578125" style="2" customWidth="1"/>
    <col min="20" max="16384" width="9.140625" style="2"/>
  </cols>
  <sheetData>
    <row r="1" spans="1:18" x14ac:dyDescent="0.25">
      <c r="A1" s="1" t="str">
        <f>'Present and Proposed Rates'!B1</f>
        <v>JACKSON PURCHASE ENERGY CORPORATION</v>
      </c>
      <c r="M1" s="1"/>
    </row>
    <row r="2" spans="1:18" x14ac:dyDescent="0.25">
      <c r="A2" s="259" t="str">
        <f>List!B6</f>
        <v>C-1 Small Commercial Single Phase</v>
      </c>
      <c r="M2" s="34"/>
      <c r="N2" s="34"/>
      <c r="O2" s="34"/>
      <c r="P2" s="34"/>
      <c r="Q2" s="34"/>
      <c r="R2" s="34"/>
    </row>
    <row r="3" spans="1:18" ht="16.5" thickBot="1" x14ac:dyDescent="0.3">
      <c r="A3" s="259" t="str">
        <f>List!C6</f>
        <v>C1</v>
      </c>
      <c r="B3" s="34"/>
      <c r="C3" s="34"/>
      <c r="M3" s="34"/>
      <c r="N3" s="34"/>
      <c r="O3" s="34"/>
      <c r="P3" s="34"/>
      <c r="Q3" s="34"/>
      <c r="R3" s="34"/>
    </row>
    <row r="4" spans="1:18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6"/>
      <c r="L4" s="34"/>
      <c r="M4" s="34"/>
      <c r="N4" s="34"/>
      <c r="O4" s="358" t="s">
        <v>90</v>
      </c>
      <c r="P4" s="359"/>
      <c r="Q4" s="359"/>
      <c r="R4" s="360"/>
    </row>
    <row r="5" spans="1:18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6"/>
      <c r="L5" s="57"/>
      <c r="M5" s="112"/>
      <c r="N5" s="349"/>
      <c r="O5" s="361"/>
      <c r="P5" s="362"/>
      <c r="Q5" s="362"/>
      <c r="R5" s="363"/>
    </row>
    <row r="6" spans="1:18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6"/>
      <c r="L6" s="4"/>
      <c r="M6" s="4"/>
      <c r="N6" s="4"/>
      <c r="O6" s="4" t="s">
        <v>1</v>
      </c>
      <c r="P6" s="4"/>
      <c r="Q6" s="4"/>
      <c r="R6" s="4" t="s">
        <v>2</v>
      </c>
    </row>
    <row r="7" spans="1:18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 t="s">
        <v>4</v>
      </c>
      <c r="P7" s="364" t="s">
        <v>5</v>
      </c>
      <c r="Q7" s="364"/>
      <c r="R7" s="5" t="s">
        <v>6</v>
      </c>
    </row>
    <row r="8" spans="1:18" x14ac:dyDescent="0.25">
      <c r="K8" s="196"/>
    </row>
    <row r="9" spans="1:18" x14ac:dyDescent="0.25">
      <c r="K9" s="196"/>
    </row>
    <row r="10" spans="1:18" x14ac:dyDescent="0.25">
      <c r="A10" s="160" t="s">
        <v>10</v>
      </c>
      <c r="K10" s="196"/>
      <c r="L10" s="160" t="s">
        <v>10</v>
      </c>
    </row>
    <row r="11" spans="1:18" x14ac:dyDescent="0.25">
      <c r="D11" s="215" t="s">
        <v>94</v>
      </c>
      <c r="E11" s="215" t="s">
        <v>95</v>
      </c>
      <c r="I11" s="215" t="s">
        <v>95</v>
      </c>
      <c r="K11" s="196"/>
      <c r="O11" s="6" t="s">
        <v>94</v>
      </c>
      <c r="P11" s="6" t="s">
        <v>95</v>
      </c>
    </row>
    <row r="12" spans="1:18" x14ac:dyDescent="0.25">
      <c r="B12" s="2" t="s">
        <v>106</v>
      </c>
      <c r="D12" s="39">
        <f>'Billing Determ'!Q7</f>
        <v>39430</v>
      </c>
      <c r="E12" s="9">
        <f>'Present and Proposed Rates'!F12</f>
        <v>13.86</v>
      </c>
      <c r="G12" s="11">
        <f>D12*E12</f>
        <v>546499.79999999993</v>
      </c>
      <c r="H12" s="11"/>
      <c r="I12" s="9">
        <f>'Present and Proposed Rates'!G12</f>
        <v>13.86</v>
      </c>
      <c r="J12" s="37">
        <f>I12*D12</f>
        <v>546499.79999999993</v>
      </c>
      <c r="K12" s="197"/>
      <c r="M12" s="2" t="s">
        <v>101</v>
      </c>
      <c r="O12" s="39">
        <f>D12</f>
        <v>39430</v>
      </c>
      <c r="P12" s="9">
        <f>'Present and Proposed Rates'!H12</f>
        <v>13.86</v>
      </c>
      <c r="R12" s="11">
        <f>O12*P12</f>
        <v>546499.79999999993</v>
      </c>
    </row>
    <row r="13" spans="1:18" x14ac:dyDescent="0.25">
      <c r="D13" s="39"/>
      <c r="E13" s="9"/>
      <c r="G13" s="11"/>
      <c r="H13" s="11"/>
      <c r="I13" s="9"/>
      <c r="K13" s="197"/>
      <c r="O13" s="39"/>
      <c r="P13" s="9"/>
      <c r="R13" s="11"/>
    </row>
    <row r="14" spans="1:18" x14ac:dyDescent="0.25">
      <c r="D14" s="8"/>
      <c r="G14" s="11"/>
      <c r="H14" s="11"/>
      <c r="K14" s="197"/>
      <c r="O14" s="8"/>
      <c r="R14" s="11"/>
    </row>
    <row r="15" spans="1:18" x14ac:dyDescent="0.25">
      <c r="A15" s="1" t="s">
        <v>7</v>
      </c>
      <c r="D15" s="8"/>
      <c r="G15" s="11"/>
      <c r="H15" s="11"/>
      <c r="K15" s="197"/>
      <c r="L15" s="1" t="s">
        <v>7</v>
      </c>
      <c r="O15" s="8"/>
      <c r="R15" s="11"/>
    </row>
    <row r="16" spans="1:18" x14ac:dyDescent="0.25">
      <c r="D16" s="216" t="s">
        <v>8</v>
      </c>
      <c r="E16" s="217" t="s">
        <v>11</v>
      </c>
      <c r="G16" s="11"/>
      <c r="H16" s="11"/>
      <c r="I16" s="217" t="s">
        <v>11</v>
      </c>
      <c r="K16" s="197"/>
      <c r="O16" s="13" t="s">
        <v>8</v>
      </c>
      <c r="P16" s="12" t="s">
        <v>11</v>
      </c>
      <c r="R16" s="11"/>
    </row>
    <row r="17" spans="1:19" x14ac:dyDescent="0.25">
      <c r="B17" s="2" t="s">
        <v>106</v>
      </c>
      <c r="D17" s="39">
        <f>'Billing Determ'!Q19</f>
        <v>31651234</v>
      </c>
      <c r="E17" s="287">
        <f>'Present and Proposed Rates'!F13</f>
        <v>0.102176</v>
      </c>
      <c r="F17" s="19"/>
      <c r="G17" s="18">
        <f>D17*E17</f>
        <v>3233996.4851839999</v>
      </c>
      <c r="H17" s="18"/>
      <c r="I17" s="287">
        <f>'Present and Proposed Rates'!G13</f>
        <v>0.102176</v>
      </c>
      <c r="J17" s="37">
        <f>I17*D17</f>
        <v>3233996.4851839999</v>
      </c>
      <c r="K17" s="197"/>
      <c r="M17" s="2" t="s">
        <v>150</v>
      </c>
      <c r="O17" s="39">
        <f>D17</f>
        <v>31651234</v>
      </c>
      <c r="P17" s="287">
        <f>'Present and Proposed Rates'!H13</f>
        <v>0.102176</v>
      </c>
      <c r="Q17" s="19"/>
      <c r="R17" s="18">
        <f>O17*P17</f>
        <v>3233996.4851839999</v>
      </c>
    </row>
    <row r="18" spans="1:19" x14ac:dyDescent="0.25">
      <c r="A18" s="1"/>
      <c r="B18" s="19"/>
      <c r="C18" s="19"/>
      <c r="D18" s="39"/>
      <c r="E18" s="40"/>
      <c r="F18" s="19"/>
      <c r="G18" s="18"/>
      <c r="H18" s="18"/>
      <c r="I18" s="40"/>
      <c r="K18" s="197"/>
      <c r="L18" s="1"/>
      <c r="M18" s="19"/>
      <c r="N18" s="19"/>
      <c r="O18" s="39"/>
      <c r="P18" s="40"/>
      <c r="Q18" s="19"/>
      <c r="R18" s="18"/>
    </row>
    <row r="19" spans="1:19" x14ac:dyDescent="0.25">
      <c r="A19" s="1" t="s">
        <v>99</v>
      </c>
      <c r="B19" s="59"/>
      <c r="C19" s="151"/>
      <c r="D19" s="65"/>
      <c r="E19" s="72"/>
      <c r="F19" s="34"/>
      <c r="G19" s="18"/>
      <c r="H19" s="18"/>
      <c r="I19" s="18"/>
      <c r="J19" s="18"/>
      <c r="K19" s="198"/>
      <c r="L19" s="1" t="s">
        <v>99</v>
      </c>
      <c r="M19" s="59"/>
      <c r="N19" s="151"/>
      <c r="O19" s="65"/>
      <c r="P19" s="72"/>
      <c r="Q19" s="34"/>
      <c r="R19" s="18"/>
    </row>
    <row r="20" spans="1:19" x14ac:dyDescent="0.25">
      <c r="A20" s="1"/>
      <c r="B20" s="34" t="s">
        <v>93</v>
      </c>
      <c r="C20" s="151"/>
      <c r="D20" s="65"/>
      <c r="E20" s="72"/>
      <c r="F20" s="34"/>
      <c r="G20" s="18">
        <f>'Billing Determ'!Q79</f>
        <v>38524.060367999999</v>
      </c>
      <c r="H20" s="18"/>
      <c r="I20" s="18"/>
      <c r="J20" s="18">
        <f>G20</f>
        <v>38524.060367999999</v>
      </c>
      <c r="K20" s="198"/>
      <c r="L20" s="68"/>
      <c r="M20" s="1"/>
      <c r="N20" s="34" t="s">
        <v>93</v>
      </c>
      <c r="O20" s="151"/>
      <c r="P20" s="65"/>
      <c r="Q20" s="72"/>
      <c r="R20" s="66">
        <f>J20</f>
        <v>38524.060367999999</v>
      </c>
      <c r="S20" s="18">
        <f>G20</f>
        <v>38524.060367999999</v>
      </c>
    </row>
    <row r="21" spans="1:19" x14ac:dyDescent="0.25">
      <c r="A21" s="1"/>
      <c r="B21" s="34" t="s">
        <v>100</v>
      </c>
      <c r="C21" s="151"/>
      <c r="D21" s="65"/>
      <c r="E21" s="72"/>
      <c r="F21" s="34"/>
      <c r="G21" s="68">
        <f>'Billing Determ'!Q91</f>
        <v>226763.04555100005</v>
      </c>
      <c r="H21" s="68"/>
      <c r="I21" s="68"/>
      <c r="J21" s="18">
        <f>G21</f>
        <v>226763.04555100005</v>
      </c>
      <c r="K21" s="198"/>
      <c r="L21" s="68"/>
      <c r="M21" s="1"/>
      <c r="N21" s="34" t="s">
        <v>100</v>
      </c>
      <c r="O21" s="151"/>
      <c r="P21" s="65"/>
      <c r="Q21" s="72"/>
      <c r="R21" s="66">
        <f t="shared" ref="R21:R23" si="0">J21</f>
        <v>226763.04555100005</v>
      </c>
      <c r="S21" s="18">
        <f>G21</f>
        <v>226763.04555100005</v>
      </c>
    </row>
    <row r="22" spans="1:19" x14ac:dyDescent="0.25">
      <c r="A22" s="1"/>
      <c r="B22" s="34" t="s">
        <v>177</v>
      </c>
      <c r="C22" s="151"/>
      <c r="D22" s="65"/>
      <c r="E22" s="72"/>
      <c r="F22" s="34"/>
      <c r="G22" s="68">
        <f>'Billing Determ'!Q103</f>
        <v>-61244.01701299999</v>
      </c>
      <c r="H22" s="68"/>
      <c r="I22" s="68"/>
      <c r="J22" s="18">
        <f>G22</f>
        <v>-61244.01701299999</v>
      </c>
      <c r="K22" s="198"/>
      <c r="L22" s="68"/>
      <c r="M22" s="1"/>
      <c r="N22" s="34" t="s">
        <v>130</v>
      </c>
      <c r="O22" s="151"/>
      <c r="P22" s="65"/>
      <c r="Q22" s="72"/>
      <c r="R22" s="66">
        <f t="shared" si="0"/>
        <v>-61244.01701299999</v>
      </c>
      <c r="S22" s="18">
        <f>J22</f>
        <v>-61244.01701299999</v>
      </c>
    </row>
    <row r="23" spans="1:19" x14ac:dyDescent="0.25">
      <c r="A23" s="1"/>
      <c r="B23" s="34" t="s">
        <v>176</v>
      </c>
      <c r="C23" s="151"/>
      <c r="D23" s="65"/>
      <c r="E23" s="72"/>
      <c r="F23" s="34"/>
      <c r="G23" s="18">
        <f>'Billing Determ'!Q115</f>
        <v>44840.827095000001</v>
      </c>
      <c r="H23" s="18"/>
      <c r="I23" s="18"/>
      <c r="J23" s="18">
        <f>G23</f>
        <v>44840.827095000001</v>
      </c>
      <c r="K23" s="198"/>
      <c r="L23" s="68"/>
      <c r="M23" s="1"/>
      <c r="N23" s="34" t="s">
        <v>93</v>
      </c>
      <c r="O23" s="151"/>
      <c r="P23" s="65"/>
      <c r="Q23" s="72"/>
      <c r="R23" s="66">
        <f t="shared" si="0"/>
        <v>44840.827095000001</v>
      </c>
      <c r="S23" s="18">
        <f>G23</f>
        <v>44840.827095000001</v>
      </c>
    </row>
    <row r="24" spans="1:19" x14ac:dyDescent="0.25">
      <c r="B24" s="34"/>
      <c r="C24" s="151"/>
      <c r="D24" s="65"/>
      <c r="E24" s="72"/>
      <c r="F24" s="34"/>
      <c r="G24" s="68"/>
      <c r="H24" s="68"/>
      <c r="I24" s="68"/>
      <c r="J24" s="68"/>
      <c r="K24" s="198"/>
      <c r="L24" s="160"/>
    </row>
    <row r="25" spans="1:19" x14ac:dyDescent="0.25">
      <c r="A25" s="1"/>
      <c r="D25" s="30"/>
      <c r="G25" s="18"/>
      <c r="H25" s="18"/>
      <c r="I25" s="18"/>
      <c r="J25" s="18"/>
      <c r="K25" s="197"/>
      <c r="L25" s="1"/>
      <c r="R25" s="18"/>
    </row>
    <row r="26" spans="1:19" ht="16.5" thickBot="1" x14ac:dyDescent="0.3">
      <c r="A26" s="1" t="s">
        <v>80</v>
      </c>
      <c r="G26" s="29">
        <f>SUM(G12:G23)</f>
        <v>4029380.2011850001</v>
      </c>
      <c r="H26" s="18"/>
      <c r="I26" s="18"/>
      <c r="J26" s="29">
        <f>SUM(J12:J23)</f>
        <v>4029380.2011850001</v>
      </c>
      <c r="K26" s="197"/>
      <c r="L26" s="1" t="s">
        <v>80</v>
      </c>
      <c r="R26" s="29">
        <f>SUM(R12:R24)</f>
        <v>4029380.2011850001</v>
      </c>
    </row>
    <row r="27" spans="1:19" ht="16.5" thickTop="1" x14ac:dyDescent="0.25">
      <c r="A27" s="1"/>
      <c r="B27" s="1"/>
      <c r="G27" s="18"/>
      <c r="H27" s="18"/>
      <c r="I27" s="18"/>
      <c r="J27" s="18"/>
      <c r="K27" s="197"/>
      <c r="L27" s="1"/>
      <c r="M27" s="1"/>
      <c r="R27" s="18"/>
    </row>
    <row r="28" spans="1:19" x14ac:dyDescent="0.25">
      <c r="A28" s="44" t="s">
        <v>19</v>
      </c>
      <c r="B28" s="10"/>
      <c r="G28" s="11">
        <f>'Billing Determ'!Q31</f>
        <v>4037362.7800000003</v>
      </c>
      <c r="H28" s="11"/>
      <c r="I28" s="11"/>
      <c r="J28" s="11"/>
      <c r="K28" s="197"/>
      <c r="L28" s="122" t="s">
        <v>108</v>
      </c>
      <c r="M28" s="10"/>
      <c r="R28" s="37">
        <f>R26-J26</f>
        <v>0</v>
      </c>
    </row>
    <row r="29" spans="1:19" x14ac:dyDescent="0.25">
      <c r="A29" s="10"/>
      <c r="B29" s="10"/>
      <c r="G29" s="10"/>
      <c r="H29" s="10"/>
      <c r="I29" s="10"/>
      <c r="J29" s="10"/>
      <c r="K29" s="199"/>
      <c r="L29" s="48"/>
      <c r="M29" s="10"/>
      <c r="R29" s="10"/>
    </row>
    <row r="30" spans="1:19" x14ac:dyDescent="0.25">
      <c r="A30" s="44" t="s">
        <v>13</v>
      </c>
      <c r="B30" s="10"/>
      <c r="G30" s="27">
        <f>G26-G28</f>
        <v>-7982.5788150001317</v>
      </c>
      <c r="H30" s="27"/>
      <c r="I30" s="27"/>
      <c r="J30" s="27">
        <f>J26-G26</f>
        <v>0</v>
      </c>
      <c r="K30" s="200"/>
      <c r="L30" s="122" t="s">
        <v>109</v>
      </c>
      <c r="M30" s="10"/>
      <c r="R30" s="153">
        <f>R28/J26</f>
        <v>0</v>
      </c>
    </row>
    <row r="31" spans="1:19" x14ac:dyDescent="0.25">
      <c r="A31" s="10"/>
      <c r="B31" s="10"/>
      <c r="G31" s="11"/>
      <c r="H31" s="11"/>
      <c r="I31" s="11"/>
      <c r="J31" s="11"/>
      <c r="K31" s="197"/>
      <c r="L31" s="34"/>
      <c r="M31" s="10"/>
      <c r="R31" s="11"/>
    </row>
    <row r="32" spans="1:19" x14ac:dyDescent="0.25">
      <c r="A32" s="44" t="s">
        <v>26</v>
      </c>
      <c r="B32" s="10"/>
      <c r="G32" s="28">
        <f>G30/G28</f>
        <v>-1.9771765010921636E-3</v>
      </c>
      <c r="H32" s="28"/>
      <c r="I32" s="28"/>
      <c r="J32" s="28">
        <f>J30/G28</f>
        <v>0</v>
      </c>
      <c r="K32" s="201"/>
      <c r="L32" s="59" t="s">
        <v>85</v>
      </c>
      <c r="M32" s="10"/>
      <c r="R32" s="50">
        <f>R28/O12</f>
        <v>0</v>
      </c>
    </row>
    <row r="33" spans="1:18" x14ac:dyDescent="0.25">
      <c r="A33" s="44"/>
      <c r="B33" s="10"/>
      <c r="G33" s="28"/>
      <c r="H33" s="28"/>
      <c r="I33" s="28"/>
      <c r="J33" s="28"/>
      <c r="K33" s="28"/>
      <c r="L33" s="44"/>
      <c r="M33" s="10"/>
      <c r="R33" s="28"/>
    </row>
    <row r="34" spans="1:18" x14ac:dyDescent="0.25">
      <c r="A34" s="44"/>
      <c r="B34" s="10"/>
      <c r="G34" s="28"/>
      <c r="H34" s="28"/>
      <c r="I34" s="28"/>
      <c r="J34" s="28"/>
      <c r="K34" s="28"/>
      <c r="L34" s="44"/>
      <c r="M34" s="10"/>
      <c r="R34" s="28"/>
    </row>
    <row r="35" spans="1:18" x14ac:dyDescent="0.25">
      <c r="A35" s="44"/>
      <c r="B35" s="10"/>
      <c r="G35" s="28"/>
      <c r="H35" s="28"/>
      <c r="I35" s="28"/>
      <c r="J35" s="28"/>
      <c r="K35" s="28"/>
      <c r="L35" s="44"/>
      <c r="M35" s="10"/>
      <c r="R35" s="28"/>
    </row>
    <row r="36" spans="1:18" x14ac:dyDescent="0.25">
      <c r="A36" s="44"/>
      <c r="B36" s="10"/>
      <c r="G36" s="28"/>
      <c r="H36" s="28"/>
      <c r="I36" s="28"/>
      <c r="J36" s="28"/>
      <c r="K36" s="28"/>
      <c r="L36" s="44"/>
      <c r="M36" s="10"/>
      <c r="R36" s="28"/>
    </row>
    <row r="37" spans="1:18" x14ac:dyDescent="0.25">
      <c r="A37" s="44"/>
      <c r="B37" s="10"/>
      <c r="D37" s="26"/>
      <c r="G37" s="28"/>
      <c r="H37" s="28"/>
      <c r="I37" s="28"/>
      <c r="J37" s="28"/>
      <c r="K37" s="28"/>
      <c r="L37" s="44"/>
      <c r="M37" s="10"/>
      <c r="R37" s="28"/>
    </row>
    <row r="38" spans="1:18" x14ac:dyDescent="0.25">
      <c r="A38" s="44"/>
      <c r="B38" s="10"/>
      <c r="G38" s="28"/>
      <c r="H38" s="28"/>
      <c r="I38" s="28"/>
      <c r="J38" s="28"/>
      <c r="K38" s="28"/>
      <c r="L38" s="44"/>
      <c r="M38" s="10"/>
      <c r="R38" s="28"/>
    </row>
    <row r="39" spans="1:18" ht="18.75" customHeight="1" x14ac:dyDescent="0.25">
      <c r="A39" s="44"/>
      <c r="B39" s="11"/>
      <c r="G39" s="28"/>
      <c r="H39" s="28"/>
      <c r="I39" s="28"/>
      <c r="J39" s="28"/>
      <c r="K39" s="28"/>
      <c r="M39" s="34"/>
    </row>
    <row r="40" spans="1:18" x14ac:dyDescent="0.25">
      <c r="E40" s="11"/>
      <c r="M40" s="34"/>
    </row>
    <row r="54" spans="19:19" ht="16.5" customHeight="1" x14ac:dyDescent="0.25"/>
    <row r="63" spans="19:19" x14ac:dyDescent="0.25">
      <c r="S63" s="53"/>
    </row>
    <row r="64" spans="19:19" x14ac:dyDescent="0.25">
      <c r="S64" s="53"/>
    </row>
    <row r="65" spans="19:19" x14ac:dyDescent="0.25">
      <c r="S65" s="53"/>
    </row>
    <row r="66" spans="19:19" x14ac:dyDescent="0.25">
      <c r="S66" s="53"/>
    </row>
    <row r="67" spans="19:19" x14ac:dyDescent="0.25">
      <c r="S67" s="53"/>
    </row>
    <row r="68" spans="19:19" x14ac:dyDescent="0.25">
      <c r="S68" s="53"/>
    </row>
    <row r="69" spans="19:19" x14ac:dyDescent="0.25">
      <c r="S69" s="53"/>
    </row>
    <row r="70" spans="19:19" x14ac:dyDescent="0.25">
      <c r="S70" s="53"/>
    </row>
    <row r="71" spans="19:19" x14ac:dyDescent="0.25">
      <c r="S71" s="53"/>
    </row>
    <row r="72" spans="19:19" x14ac:dyDescent="0.25">
      <c r="S72" s="53"/>
    </row>
    <row r="73" spans="19:19" x14ac:dyDescent="0.25">
      <c r="S73" s="53"/>
    </row>
    <row r="74" spans="19:19" x14ac:dyDescent="0.25">
      <c r="S74" s="102"/>
    </row>
    <row r="75" spans="19:19" x14ac:dyDescent="0.25">
      <c r="S75" s="102"/>
    </row>
    <row r="76" spans="19:19" x14ac:dyDescent="0.25">
      <c r="S76" s="102"/>
    </row>
    <row r="77" spans="19:19" x14ac:dyDescent="0.25">
      <c r="S77" s="102"/>
    </row>
    <row r="78" spans="19:19" x14ac:dyDescent="0.25">
      <c r="S78" s="102"/>
    </row>
    <row r="79" spans="19:19" x14ac:dyDescent="0.25">
      <c r="S79" s="102"/>
    </row>
    <row r="80" spans="19:19" x14ac:dyDescent="0.25">
      <c r="S80" s="102"/>
    </row>
    <row r="81" spans="19:19" x14ac:dyDescent="0.25">
      <c r="S81" s="102"/>
    </row>
    <row r="82" spans="19:19" x14ac:dyDescent="0.25">
      <c r="S82" s="102"/>
    </row>
    <row r="83" spans="19:19" x14ac:dyDescent="0.25">
      <c r="S83" s="102"/>
    </row>
    <row r="84" spans="19:19" x14ac:dyDescent="0.25">
      <c r="S84" s="102"/>
    </row>
    <row r="85" spans="19:19" x14ac:dyDescent="0.25">
      <c r="S85" s="102"/>
    </row>
    <row r="86" spans="19:19" x14ac:dyDescent="0.25">
      <c r="S86" s="102"/>
    </row>
    <row r="87" spans="19:19" ht="15" customHeight="1" x14ac:dyDescent="0.25">
      <c r="S87" s="102"/>
    </row>
    <row r="88" spans="19:19" x14ac:dyDescent="0.25">
      <c r="S88" s="102"/>
    </row>
    <row r="89" spans="19:19" x14ac:dyDescent="0.25">
      <c r="S89" s="102"/>
    </row>
    <row r="90" spans="19:19" x14ac:dyDescent="0.25">
      <c r="S90" s="102"/>
    </row>
    <row r="91" spans="19:19" x14ac:dyDescent="0.25">
      <c r="S91" s="102"/>
    </row>
    <row r="92" spans="19:19" x14ac:dyDescent="0.25">
      <c r="S92" s="102"/>
    </row>
    <row r="93" spans="19:19" x14ac:dyDescent="0.25">
      <c r="S93" s="102"/>
    </row>
    <row r="94" spans="19:19" x14ac:dyDescent="0.25">
      <c r="S94" s="102"/>
    </row>
    <row r="95" spans="19:19" x14ac:dyDescent="0.25">
      <c r="S95" s="102"/>
    </row>
    <row r="96" spans="19:19" x14ac:dyDescent="0.25">
      <c r="S96" s="102"/>
    </row>
    <row r="97" spans="19:19" x14ac:dyDescent="0.25">
      <c r="S97" s="102"/>
    </row>
    <row r="98" spans="19:19" x14ac:dyDescent="0.25">
      <c r="S98" s="102"/>
    </row>
    <row r="99" spans="19:19" x14ac:dyDescent="0.25">
      <c r="S99" s="102"/>
    </row>
    <row r="100" spans="19:19" x14ac:dyDescent="0.25">
      <c r="S100" s="102"/>
    </row>
    <row r="101" spans="19:19" x14ac:dyDescent="0.25">
      <c r="S101" s="102"/>
    </row>
    <row r="102" spans="19:19" x14ac:dyDescent="0.25">
      <c r="S102" s="102"/>
    </row>
    <row r="103" spans="19:19" x14ac:dyDescent="0.25">
      <c r="S103" s="102"/>
    </row>
    <row r="104" spans="19:19" x14ac:dyDescent="0.25">
      <c r="S104" s="102"/>
    </row>
    <row r="105" spans="19:19" x14ac:dyDescent="0.25">
      <c r="S105" s="102"/>
    </row>
    <row r="106" spans="19:19" x14ac:dyDescent="0.25">
      <c r="S106" s="102"/>
    </row>
    <row r="107" spans="19:19" x14ac:dyDescent="0.25">
      <c r="S107" s="102"/>
    </row>
    <row r="108" spans="19:19" x14ac:dyDescent="0.25">
      <c r="S108" s="102"/>
    </row>
    <row r="109" spans="19:19" x14ac:dyDescent="0.25">
      <c r="S109" s="102"/>
    </row>
    <row r="110" spans="19:19" x14ac:dyDescent="0.25">
      <c r="S110" s="102"/>
    </row>
    <row r="111" spans="19:19" x14ac:dyDescent="0.25">
      <c r="S111" s="102"/>
    </row>
    <row r="112" spans="19:19" x14ac:dyDescent="0.25">
      <c r="S112" s="102"/>
    </row>
    <row r="113" spans="19:19" x14ac:dyDescent="0.25">
      <c r="S113" s="102"/>
    </row>
    <row r="114" spans="19:19" x14ac:dyDescent="0.25">
      <c r="S114" s="102"/>
    </row>
    <row r="115" spans="19:19" x14ac:dyDescent="0.25">
      <c r="S115" s="102"/>
    </row>
    <row r="116" spans="19:19" x14ac:dyDescent="0.25">
      <c r="S116" s="102"/>
    </row>
    <row r="117" spans="19:19" x14ac:dyDescent="0.25">
      <c r="S117" s="102"/>
    </row>
    <row r="118" spans="19:19" x14ac:dyDescent="0.25">
      <c r="S118" s="102"/>
    </row>
    <row r="119" spans="19:19" x14ac:dyDescent="0.25">
      <c r="S119" s="102"/>
    </row>
    <row r="120" spans="19:19" x14ac:dyDescent="0.25">
      <c r="S120" s="19"/>
    </row>
    <row r="121" spans="19:19" x14ac:dyDescent="0.25">
      <c r="S121" s="19"/>
    </row>
    <row r="122" spans="19:19" x14ac:dyDescent="0.25">
      <c r="S122" s="19"/>
    </row>
    <row r="123" spans="19:19" x14ac:dyDescent="0.25">
      <c r="S123" s="19"/>
    </row>
    <row r="124" spans="19:19" x14ac:dyDescent="0.25">
      <c r="S124" s="19"/>
    </row>
    <row r="125" spans="19:19" x14ac:dyDescent="0.25">
      <c r="S125" s="19"/>
    </row>
    <row r="126" spans="19:19" x14ac:dyDescent="0.25">
      <c r="S126" s="19"/>
    </row>
    <row r="127" spans="19:19" x14ac:dyDescent="0.25">
      <c r="S127" s="19"/>
    </row>
    <row r="128" spans="19:19" x14ac:dyDescent="0.25">
      <c r="S128" s="19"/>
    </row>
    <row r="133" spans="2:13" x14ac:dyDescent="0.25">
      <c r="M133" s="53"/>
    </row>
    <row r="134" spans="2:13" x14ac:dyDescent="0.25">
      <c r="B134" s="19"/>
      <c r="C134" s="53"/>
      <c r="D134" s="53"/>
      <c r="E134" s="19"/>
      <c r="F134" s="19"/>
      <c r="G134" s="19"/>
      <c r="H134" s="19"/>
      <c r="I134" s="19"/>
      <c r="J134" s="19"/>
      <c r="K134" s="19"/>
      <c r="M134" s="53"/>
    </row>
    <row r="135" spans="2:13" x14ac:dyDescent="0.25">
      <c r="B135" s="19"/>
      <c r="C135" s="55"/>
      <c r="D135" s="81"/>
      <c r="E135" s="86"/>
      <c r="F135" s="19"/>
      <c r="G135" s="19"/>
      <c r="H135" s="19"/>
      <c r="I135" s="19"/>
      <c r="J135" s="19"/>
      <c r="K135" s="19"/>
      <c r="M135" s="53"/>
    </row>
    <row r="136" spans="2:13" x14ac:dyDescent="0.25">
      <c r="B136" s="19"/>
      <c r="C136" s="55"/>
      <c r="D136" s="81"/>
      <c r="E136" s="86"/>
      <c r="F136" s="19"/>
      <c r="G136" s="19"/>
      <c r="H136" s="19"/>
      <c r="I136" s="19"/>
      <c r="J136" s="19"/>
      <c r="K136" s="19"/>
      <c r="M136" s="53"/>
    </row>
    <row r="137" spans="2:13" x14ac:dyDescent="0.25">
      <c r="B137" s="19"/>
      <c r="C137" s="55"/>
      <c r="D137" s="81"/>
      <c r="E137" s="86"/>
      <c r="F137" s="19"/>
      <c r="G137" s="19"/>
      <c r="H137" s="19"/>
      <c r="I137" s="19"/>
      <c r="J137" s="19"/>
      <c r="K137" s="19"/>
      <c r="M137" s="53"/>
    </row>
  </sheetData>
  <mergeCells count="5">
    <mergeCell ref="D4:G5"/>
    <mergeCell ref="O4:R5"/>
    <mergeCell ref="E7:F7"/>
    <mergeCell ref="P7:Q7"/>
    <mergeCell ref="I4:J5"/>
  </mergeCells>
  <pageMargins left="0.75" right="0.75" top="1" bottom="1" header="0.5" footer="0.5"/>
  <pageSetup scale="70" orientation="landscape" r:id="rId1"/>
  <headerFooter alignWithMargins="0">
    <oddFooter>&amp;RExhibit JW-9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view="pageBreakPreview" topLeftCell="A13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7.710937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bestFit="1" customWidth="1"/>
    <col min="8" max="8" width="2.7109375" style="2" customWidth="1"/>
    <col min="9" max="10" width="18" style="2" customWidth="1"/>
    <col min="11" max="11" width="2" style="2" customWidth="1"/>
    <col min="12" max="12" width="2.28515625" style="2" customWidth="1"/>
    <col min="13" max="13" width="5.42578125" style="2" customWidth="1"/>
    <col min="14" max="14" width="13.7109375" style="2" customWidth="1"/>
    <col min="15" max="15" width="2.140625" style="2" customWidth="1"/>
    <col min="16" max="16" width="15.7109375" style="2" customWidth="1"/>
    <col min="17" max="17" width="15" style="2" customWidth="1"/>
    <col min="18" max="18" width="1.85546875" style="2" customWidth="1"/>
    <col min="19" max="19" width="16.28515625" style="2" customWidth="1"/>
    <col min="20" max="16384" width="9.140625" style="2"/>
  </cols>
  <sheetData>
    <row r="1" spans="1:19" x14ac:dyDescent="0.25">
      <c r="A1" s="1" t="str">
        <f>'Present and Proposed Rates'!B1</f>
        <v>JACKSON PURCHASE ENERGY CORPORATION</v>
      </c>
      <c r="N1" s="1"/>
    </row>
    <row r="2" spans="1:19" x14ac:dyDescent="0.25">
      <c r="A2" s="59" t="str">
        <f>List!B7</f>
        <v>C-3 Small Commercial Three Phase</v>
      </c>
      <c r="N2" s="34"/>
      <c r="O2" s="34"/>
      <c r="P2" s="34"/>
      <c r="Q2" s="34"/>
      <c r="R2" s="34"/>
      <c r="S2" s="34"/>
    </row>
    <row r="3" spans="1:19" ht="16.5" thickBot="1" x14ac:dyDescent="0.3">
      <c r="A3" s="259" t="str">
        <f>List!C7</f>
        <v>C3</v>
      </c>
      <c r="B3" s="34"/>
      <c r="C3" s="34"/>
      <c r="N3" s="34"/>
      <c r="O3" s="34"/>
      <c r="P3" s="34"/>
      <c r="Q3" s="34"/>
      <c r="R3" s="34"/>
      <c r="S3" s="34"/>
    </row>
    <row r="4" spans="1:19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6"/>
      <c r="L4" s="349"/>
      <c r="M4" s="34"/>
      <c r="N4" s="34"/>
      <c r="O4" s="34"/>
      <c r="P4" s="358" t="s">
        <v>90</v>
      </c>
      <c r="Q4" s="359"/>
      <c r="R4" s="359"/>
      <c r="S4" s="360"/>
    </row>
    <row r="5" spans="1:19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6"/>
      <c r="L5" s="349"/>
      <c r="M5" s="57"/>
      <c r="N5" s="112"/>
      <c r="O5" s="349"/>
      <c r="P5" s="361"/>
      <c r="Q5" s="362"/>
      <c r="R5" s="362"/>
      <c r="S5" s="36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6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/>
      <c r="P7" s="5" t="s">
        <v>4</v>
      </c>
      <c r="Q7" s="364" t="s">
        <v>5</v>
      </c>
      <c r="R7" s="364"/>
      <c r="S7" s="5" t="s">
        <v>6</v>
      </c>
    </row>
    <row r="8" spans="1:19" x14ac:dyDescent="0.25">
      <c r="K8" s="196"/>
    </row>
    <row r="9" spans="1:19" x14ac:dyDescent="0.25">
      <c r="K9" s="196"/>
    </row>
    <row r="10" spans="1:19" x14ac:dyDescent="0.25">
      <c r="A10" s="160" t="s">
        <v>10</v>
      </c>
      <c r="K10" s="196"/>
      <c r="M10" s="160" t="s">
        <v>10</v>
      </c>
    </row>
    <row r="11" spans="1:19" x14ac:dyDescent="0.25">
      <c r="D11" s="215" t="s">
        <v>94</v>
      </c>
      <c r="E11" s="215" t="s">
        <v>95</v>
      </c>
      <c r="I11" s="215" t="s">
        <v>95</v>
      </c>
      <c r="K11" s="196"/>
      <c r="P11" s="215" t="s">
        <v>94</v>
      </c>
      <c r="Q11" s="215" t="s">
        <v>95</v>
      </c>
    </row>
    <row r="12" spans="1:19" x14ac:dyDescent="0.25">
      <c r="B12" s="2" t="s">
        <v>106</v>
      </c>
      <c r="D12" s="39">
        <f>'Billing Determ'!Q8</f>
        <v>5532</v>
      </c>
      <c r="E12" s="9">
        <f>'Present and Proposed Rates'!F15</f>
        <v>24.9</v>
      </c>
      <c r="G12" s="11">
        <f>D12*E12</f>
        <v>137746.79999999999</v>
      </c>
      <c r="H12" s="11"/>
      <c r="I12" s="9">
        <f>'Present and Proposed Rates'!G15</f>
        <v>24.9</v>
      </c>
      <c r="J12" s="11">
        <f>I12*D12</f>
        <v>137746.79999999999</v>
      </c>
      <c r="K12" s="197"/>
      <c r="L12" s="11"/>
      <c r="N12" s="2" t="s">
        <v>101</v>
      </c>
      <c r="P12" s="39">
        <f>D12</f>
        <v>5532</v>
      </c>
      <c r="Q12" s="9">
        <f>'Present and Proposed Rates'!H15</f>
        <v>24.9</v>
      </c>
      <c r="S12" s="11">
        <f>P12*Q12</f>
        <v>137746.79999999999</v>
      </c>
    </row>
    <row r="13" spans="1:19" x14ac:dyDescent="0.25">
      <c r="D13" s="39"/>
      <c r="E13" s="9"/>
      <c r="G13" s="11"/>
      <c r="H13" s="11"/>
      <c r="I13" s="9"/>
      <c r="J13" s="11"/>
      <c r="K13" s="197"/>
      <c r="L13" s="11"/>
      <c r="P13" s="39"/>
      <c r="Q13" s="9"/>
      <c r="S13" s="11"/>
    </row>
    <row r="14" spans="1:19" x14ac:dyDescent="0.25">
      <c r="D14" s="8"/>
      <c r="G14" s="11"/>
      <c r="H14" s="11"/>
      <c r="J14" s="11"/>
      <c r="K14" s="197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J15" s="11"/>
      <c r="K15" s="197"/>
      <c r="L15" s="11"/>
      <c r="M15" s="1" t="s">
        <v>7</v>
      </c>
      <c r="P15" s="8"/>
      <c r="S15" s="11"/>
    </row>
    <row r="16" spans="1:19" x14ac:dyDescent="0.25">
      <c r="D16" s="216" t="s">
        <v>8</v>
      </c>
      <c r="E16" s="217" t="s">
        <v>11</v>
      </c>
      <c r="G16" s="11"/>
      <c r="H16" s="11"/>
      <c r="I16" s="217" t="s">
        <v>11</v>
      </c>
      <c r="J16" s="11"/>
      <c r="K16" s="197"/>
      <c r="L16" s="11"/>
      <c r="P16" s="216" t="s">
        <v>8</v>
      </c>
      <c r="Q16" s="217" t="s">
        <v>11</v>
      </c>
      <c r="S16" s="11"/>
    </row>
    <row r="17" spans="1:21" x14ac:dyDescent="0.25">
      <c r="B17" s="2" t="s">
        <v>150</v>
      </c>
      <c r="D17" s="39">
        <f>'Billing Determ'!Q20</f>
        <v>11175864</v>
      </c>
      <c r="E17" s="287">
        <f>'Present and Proposed Rates'!F16</f>
        <v>9.7017000000000006E-2</v>
      </c>
      <c r="F17" s="19"/>
      <c r="G17" s="18">
        <f>D17*E17</f>
        <v>1084248.7976880001</v>
      </c>
      <c r="H17" s="18"/>
      <c r="I17" s="287">
        <f>'Present and Proposed Rates'!G16</f>
        <v>9.7017000000000006E-2</v>
      </c>
      <c r="J17" s="11">
        <f>I17*D17</f>
        <v>1084248.7976880001</v>
      </c>
      <c r="K17" s="197"/>
      <c r="L17" s="18"/>
      <c r="N17" s="2" t="s">
        <v>150</v>
      </c>
      <c r="P17" s="39">
        <f>D17</f>
        <v>11175864</v>
      </c>
      <c r="Q17" s="287">
        <f>'Present and Proposed Rates'!H16</f>
        <v>9.7017000000000006E-2</v>
      </c>
      <c r="R17" s="19"/>
      <c r="S17" s="18">
        <f>P17*Q17</f>
        <v>1084248.7976880001</v>
      </c>
    </row>
    <row r="18" spans="1:21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A19" s="1" t="s">
        <v>99</v>
      </c>
      <c r="B19" s="59"/>
      <c r="C19" s="151"/>
      <c r="D19" s="65"/>
      <c r="E19" s="72"/>
      <c r="F19" s="34"/>
      <c r="G19" s="18"/>
      <c r="H19" s="18"/>
      <c r="I19" s="18"/>
      <c r="J19" s="18"/>
      <c r="K19" s="198"/>
      <c r="L19" s="68"/>
      <c r="M19" s="1" t="s">
        <v>99</v>
      </c>
      <c r="N19" s="59"/>
      <c r="O19" s="151"/>
      <c r="P19" s="65"/>
      <c r="Q19" s="72"/>
      <c r="R19" s="34"/>
      <c r="S19" s="18"/>
    </row>
    <row r="20" spans="1:21" x14ac:dyDescent="0.25">
      <c r="A20" s="1"/>
      <c r="B20" s="34" t="s">
        <v>93</v>
      </c>
      <c r="C20" s="151"/>
      <c r="D20" s="65"/>
      <c r="E20" s="72"/>
      <c r="F20" s="34"/>
      <c r="G20" s="18">
        <f>'Billing Determ'!Q80</f>
        <v>13748.241902999998</v>
      </c>
      <c r="H20" s="18"/>
      <c r="I20" s="18"/>
      <c r="J20" s="18">
        <f>G20</f>
        <v>13748.241902999998</v>
      </c>
      <c r="K20" s="198"/>
      <c r="L20" s="68"/>
      <c r="M20" s="1"/>
      <c r="N20" s="34" t="s">
        <v>93</v>
      </c>
      <c r="O20" s="151"/>
      <c r="P20" s="65"/>
      <c r="Q20" s="72"/>
      <c r="R20" s="34"/>
      <c r="S20" s="18">
        <f>G20</f>
        <v>13748.241902999998</v>
      </c>
    </row>
    <row r="21" spans="1:21" x14ac:dyDescent="0.25">
      <c r="A21" s="1"/>
      <c r="B21" s="34" t="s">
        <v>100</v>
      </c>
      <c r="C21" s="151"/>
      <c r="D21" s="65"/>
      <c r="E21" s="72"/>
      <c r="F21" s="34"/>
      <c r="G21" s="68">
        <f>'Billing Determ'!Q92</f>
        <v>79053.397696999993</v>
      </c>
      <c r="H21" s="68"/>
      <c r="I21" s="68"/>
      <c r="J21" s="18">
        <f>G21</f>
        <v>79053.397696999993</v>
      </c>
      <c r="K21" s="198"/>
      <c r="L21" s="68"/>
      <c r="M21" s="1"/>
      <c r="N21" s="34" t="s">
        <v>100</v>
      </c>
      <c r="O21" s="151"/>
      <c r="P21" s="65"/>
      <c r="Q21" s="72"/>
      <c r="R21" s="34"/>
      <c r="S21" s="18">
        <f>G21</f>
        <v>79053.397696999993</v>
      </c>
    </row>
    <row r="22" spans="1:21" x14ac:dyDescent="0.25">
      <c r="A22" s="1"/>
      <c r="B22" s="34" t="s">
        <v>177</v>
      </c>
      <c r="C22" s="151"/>
      <c r="D22" s="65"/>
      <c r="E22" s="72"/>
      <c r="F22" s="34"/>
      <c r="G22" s="68">
        <f>'Billing Determ'!Q104</f>
        <v>-19392.226870999999</v>
      </c>
      <c r="H22" s="68"/>
      <c r="I22" s="68"/>
      <c r="J22" s="18">
        <f>G22</f>
        <v>-19392.226870999999</v>
      </c>
      <c r="K22" s="198"/>
      <c r="L22" s="68"/>
      <c r="M22" s="1"/>
      <c r="N22" s="34" t="s">
        <v>130</v>
      </c>
      <c r="O22" s="151"/>
      <c r="P22" s="65"/>
      <c r="Q22" s="72"/>
      <c r="R22" s="34"/>
      <c r="S22" s="18">
        <f>J22</f>
        <v>-19392.226870999999</v>
      </c>
    </row>
    <row r="23" spans="1:21" x14ac:dyDescent="0.25">
      <c r="A23" s="1"/>
      <c r="B23" s="34" t="s">
        <v>176</v>
      </c>
      <c r="C23" s="151"/>
      <c r="D23" s="65"/>
      <c r="E23" s="72"/>
      <c r="F23" s="34"/>
      <c r="G23" s="18">
        <f>'Billing Determ'!Q116</f>
        <v>15776.406967999999</v>
      </c>
      <c r="H23" s="18"/>
      <c r="I23" s="18"/>
      <c r="J23" s="18">
        <f>G23</f>
        <v>15776.406967999999</v>
      </c>
      <c r="K23" s="198"/>
      <c r="L23" s="68"/>
      <c r="M23" s="1"/>
      <c r="N23" s="34" t="s">
        <v>93</v>
      </c>
      <c r="O23" s="151"/>
      <c r="P23" s="65"/>
      <c r="Q23" s="72"/>
      <c r="R23" s="34"/>
      <c r="S23" s="18">
        <f>G23</f>
        <v>15776.406967999999</v>
      </c>
    </row>
    <row r="24" spans="1:21" x14ac:dyDescent="0.25">
      <c r="B24" s="19"/>
      <c r="C24" s="19"/>
      <c r="D24" s="39"/>
      <c r="E24" s="40"/>
      <c r="F24" s="19"/>
      <c r="G24" s="50"/>
      <c r="H24" s="50"/>
      <c r="I24" s="50"/>
      <c r="J24" s="50"/>
      <c r="K24" s="197"/>
      <c r="L24" s="50"/>
      <c r="M24" s="160"/>
    </row>
    <row r="25" spans="1:21" x14ac:dyDescent="0.25">
      <c r="A25" s="1"/>
      <c r="D25" s="30"/>
      <c r="G25" s="18"/>
      <c r="H25" s="18"/>
      <c r="I25" s="18"/>
      <c r="J25" s="18"/>
      <c r="K25" s="197"/>
      <c r="L25" s="18"/>
      <c r="M25" s="1"/>
      <c r="S25" s="18"/>
    </row>
    <row r="26" spans="1:21" ht="16.5" thickBot="1" x14ac:dyDescent="0.3">
      <c r="A26" s="1" t="s">
        <v>80</v>
      </c>
      <c r="G26" s="29">
        <f>SUM(G12:G23)</f>
        <v>1311181.4173850005</v>
      </c>
      <c r="H26" s="18"/>
      <c r="I26" s="18"/>
      <c r="J26" s="29">
        <f>SUM(J12:J23)</f>
        <v>1311181.4173850005</v>
      </c>
      <c r="K26" s="197"/>
      <c r="L26" s="18"/>
      <c r="M26" s="1" t="s">
        <v>80</v>
      </c>
      <c r="S26" s="29">
        <f>SUM(S12:S23)</f>
        <v>1311181.4173850005</v>
      </c>
    </row>
    <row r="27" spans="1:21" ht="16.5" thickTop="1" x14ac:dyDescent="0.25">
      <c r="A27" s="1"/>
      <c r="B27" s="1"/>
      <c r="G27" s="18"/>
      <c r="H27" s="18"/>
      <c r="I27" s="18"/>
      <c r="J27" s="18"/>
      <c r="K27" s="197"/>
      <c r="L27" s="18"/>
      <c r="M27" s="1"/>
      <c r="N27" s="1"/>
      <c r="S27" s="18"/>
    </row>
    <row r="28" spans="1:21" x14ac:dyDescent="0.25">
      <c r="A28" s="44" t="s">
        <v>19</v>
      </c>
      <c r="B28" s="10"/>
      <c r="G28" s="11">
        <f>'Billing Determ'!Q32</f>
        <v>1313724.99</v>
      </c>
      <c r="H28" s="11"/>
      <c r="I28" s="11"/>
      <c r="J28" s="11"/>
      <c r="K28" s="199"/>
      <c r="L28" s="11"/>
      <c r="M28" s="122" t="s">
        <v>108</v>
      </c>
      <c r="N28" s="10"/>
      <c r="S28" s="37">
        <f>S26-J26</f>
        <v>0</v>
      </c>
    </row>
    <row r="29" spans="1:21" x14ac:dyDescent="0.25">
      <c r="A29" s="10"/>
      <c r="B29" s="10"/>
      <c r="G29" s="10"/>
      <c r="H29" s="10"/>
      <c r="I29" s="10"/>
      <c r="J29" s="10"/>
      <c r="K29" s="200"/>
      <c r="L29" s="10"/>
      <c r="M29" s="48"/>
      <c r="N29" s="10"/>
      <c r="S29" s="10"/>
    </row>
    <row r="30" spans="1:21" x14ac:dyDescent="0.25">
      <c r="A30" s="44" t="s">
        <v>13</v>
      </c>
      <c r="B30" s="10"/>
      <c r="G30" s="27">
        <f>G26-G28</f>
        <v>-2543.572614999488</v>
      </c>
      <c r="H30" s="27"/>
      <c r="I30" s="27"/>
      <c r="J30" s="27">
        <f>J26-G26</f>
        <v>0</v>
      </c>
      <c r="K30" s="197"/>
      <c r="L30" s="27"/>
      <c r="M30" s="122" t="s">
        <v>109</v>
      </c>
      <c r="N30" s="10"/>
      <c r="S30" s="153">
        <f>S28/J26</f>
        <v>0</v>
      </c>
    </row>
    <row r="31" spans="1:21" x14ac:dyDescent="0.25">
      <c r="A31" s="10"/>
      <c r="B31" s="10"/>
      <c r="G31" s="11"/>
      <c r="H31" s="11"/>
      <c r="I31" s="11"/>
      <c r="J31" s="11"/>
      <c r="K31" s="201"/>
      <c r="L31" s="11"/>
      <c r="M31" s="34"/>
      <c r="N31" s="10"/>
      <c r="S31" s="11"/>
    </row>
    <row r="32" spans="1:21" x14ac:dyDescent="0.25">
      <c r="A32" s="44" t="s">
        <v>26</v>
      </c>
      <c r="B32" s="10"/>
      <c r="G32" s="28">
        <f>G30/G28</f>
        <v>-1.9361530262125013E-3</v>
      </c>
      <c r="H32" s="28"/>
      <c r="I32" s="28"/>
      <c r="J32" s="28">
        <f>J30/G28</f>
        <v>0</v>
      </c>
      <c r="K32" s="201"/>
      <c r="L32" s="28"/>
      <c r="M32" s="59" t="s">
        <v>85</v>
      </c>
      <c r="N32" s="10"/>
      <c r="S32" s="50">
        <f>S28/P12</f>
        <v>0</v>
      </c>
    </row>
    <row r="33" spans="1:19" x14ac:dyDescent="0.25">
      <c r="A33" s="44"/>
      <c r="B33" s="10"/>
      <c r="G33" s="28"/>
      <c r="H33" s="28"/>
      <c r="I33" s="28"/>
      <c r="J33" s="28"/>
      <c r="K33" s="28"/>
      <c r="L33" s="28"/>
      <c r="M33" s="44"/>
      <c r="N33" s="10"/>
      <c r="S33" s="28"/>
    </row>
    <row r="34" spans="1:19" x14ac:dyDescent="0.25">
      <c r="A34" s="44"/>
      <c r="B34" s="10"/>
      <c r="G34" s="28"/>
      <c r="H34" s="28"/>
      <c r="I34" s="28"/>
      <c r="J34" s="28"/>
      <c r="K34" s="28"/>
      <c r="L34" s="28"/>
      <c r="M34" s="44"/>
      <c r="N34" s="10"/>
      <c r="S34" s="28"/>
    </row>
    <row r="35" spans="1:19" x14ac:dyDescent="0.25">
      <c r="A35" s="44"/>
      <c r="B35" s="10"/>
      <c r="D35" s="26"/>
      <c r="G35" s="28"/>
      <c r="H35" s="28"/>
      <c r="I35" s="28"/>
      <c r="J35" s="28"/>
      <c r="K35" s="28"/>
      <c r="L35" s="28"/>
      <c r="M35" s="44"/>
      <c r="N35" s="10"/>
      <c r="S35" s="28"/>
    </row>
    <row r="36" spans="1:19" x14ac:dyDescent="0.25">
      <c r="A36" s="44"/>
      <c r="B36" s="10"/>
      <c r="G36" s="28"/>
      <c r="H36" s="28"/>
      <c r="I36" s="28"/>
      <c r="J36" s="28"/>
      <c r="K36" s="28"/>
      <c r="L36" s="28"/>
      <c r="M36" s="44"/>
      <c r="N36" s="10"/>
      <c r="S36" s="28"/>
    </row>
    <row r="37" spans="1:19" x14ac:dyDescent="0.25">
      <c r="A37" s="44"/>
      <c r="B37" s="10"/>
      <c r="G37" s="28"/>
      <c r="H37" s="28"/>
      <c r="I37" s="28"/>
      <c r="J37" s="28"/>
      <c r="K37" s="28"/>
      <c r="L37" s="28"/>
      <c r="M37" s="44"/>
      <c r="N37" s="10"/>
      <c r="S37" s="28"/>
    </row>
    <row r="38" spans="1:19" x14ac:dyDescent="0.25">
      <c r="A38" s="44"/>
      <c r="B38" s="10"/>
      <c r="G38" s="28"/>
      <c r="H38" s="28"/>
      <c r="I38" s="28"/>
      <c r="J38" s="28"/>
      <c r="K38" s="28"/>
      <c r="L38" s="28"/>
      <c r="M38" s="44"/>
      <c r="N38" s="10"/>
      <c r="S38" s="28"/>
    </row>
    <row r="39" spans="1:19" ht="18.75" customHeight="1" x14ac:dyDescent="0.25">
      <c r="A39" s="44"/>
      <c r="B39" s="11"/>
      <c r="G39" s="28"/>
      <c r="H39" s="28"/>
      <c r="I39" s="28"/>
      <c r="J39" s="28"/>
      <c r="K39" s="28"/>
      <c r="L39" s="28"/>
      <c r="N39" s="34"/>
    </row>
    <row r="40" spans="1:19" x14ac:dyDescent="0.25">
      <c r="E40" s="11"/>
      <c r="N40" s="34"/>
    </row>
    <row r="54" ht="16.5" customHeight="1" x14ac:dyDescent="0.25"/>
    <row r="87" ht="15" customHeight="1" x14ac:dyDescent="0.25"/>
    <row r="133" spans="2:14" x14ac:dyDescent="0.25">
      <c r="N133" s="53"/>
    </row>
    <row r="134" spans="2:14" x14ac:dyDescent="0.25">
      <c r="B134" s="19"/>
      <c r="C134" s="53"/>
      <c r="D134" s="53"/>
      <c r="E134" s="19"/>
      <c r="F134" s="19"/>
      <c r="G134" s="19"/>
      <c r="H134" s="19"/>
      <c r="I134" s="19"/>
      <c r="J134" s="19"/>
      <c r="K134" s="19"/>
      <c r="L134" s="19"/>
      <c r="N134" s="53"/>
    </row>
    <row r="135" spans="2:14" x14ac:dyDescent="0.25">
      <c r="B135" s="19"/>
      <c r="C135" s="55"/>
      <c r="D135" s="81"/>
      <c r="E135" s="86"/>
      <c r="F135" s="19"/>
      <c r="G135" s="19"/>
      <c r="H135" s="19"/>
      <c r="I135" s="19"/>
      <c r="J135" s="19"/>
      <c r="K135" s="19"/>
      <c r="L135" s="19"/>
      <c r="N135" s="53"/>
    </row>
    <row r="136" spans="2:14" x14ac:dyDescent="0.25">
      <c r="B136" s="19"/>
      <c r="C136" s="55"/>
      <c r="D136" s="81"/>
      <c r="E136" s="86"/>
      <c r="F136" s="19"/>
      <c r="G136" s="19"/>
      <c r="H136" s="19"/>
      <c r="I136" s="19"/>
      <c r="J136" s="19"/>
      <c r="K136" s="19"/>
      <c r="L136" s="19"/>
      <c r="N136" s="53"/>
    </row>
    <row r="137" spans="2:14" x14ac:dyDescent="0.25">
      <c r="B137" s="19"/>
      <c r="C137" s="55"/>
      <c r="D137" s="81"/>
      <c r="E137" s="86"/>
      <c r="F137" s="19"/>
      <c r="G137" s="19"/>
      <c r="H137" s="19"/>
      <c r="I137" s="19"/>
      <c r="J137" s="19"/>
      <c r="K137" s="19"/>
      <c r="L137" s="19"/>
      <c r="N137" s="53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3" orientation="landscape" r:id="rId1"/>
  <headerFooter alignWithMargins="0">
    <oddFooter>&amp;RExhibit JW-9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5"/>
  <sheetViews>
    <sheetView view="pageBreakPreview" topLeftCell="A19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4.7109375" style="2" customWidth="1"/>
    <col min="3" max="3" width="2.42578125" style="2" customWidth="1"/>
    <col min="4" max="4" width="15" style="2" bestFit="1" customWidth="1"/>
    <col min="5" max="5" width="14.5703125" style="2" bestFit="1" customWidth="1"/>
    <col min="6" max="6" width="3.140625" style="2" customWidth="1"/>
    <col min="7" max="7" width="14.28515625" style="2" bestFit="1" customWidth="1"/>
    <col min="8" max="8" width="3.28515625" style="2" customWidth="1"/>
    <col min="9" max="9" width="14.5703125" style="2" bestFit="1" customWidth="1"/>
    <col min="10" max="10" width="15.5703125" style="2" customWidth="1"/>
    <col min="11" max="11" width="2" style="2" customWidth="1"/>
    <col min="12" max="13" width="2.85546875" style="2" customWidth="1"/>
    <col min="14" max="14" width="16.5703125" style="2" customWidth="1"/>
    <col min="15" max="15" width="3" style="2" customWidth="1"/>
    <col min="16" max="16" width="16" style="2" customWidth="1"/>
    <col min="17" max="17" width="18" style="2" bestFit="1" customWidth="1"/>
    <col min="18" max="18" width="1.85546875" style="2" customWidth="1"/>
    <col min="19" max="19" width="15.85546875" style="2" customWidth="1"/>
    <col min="20" max="16384" width="9.140625" style="2"/>
  </cols>
  <sheetData>
    <row r="1" spans="1:19" x14ac:dyDescent="0.25">
      <c r="A1" s="1" t="s">
        <v>129</v>
      </c>
      <c r="N1" s="1"/>
    </row>
    <row r="2" spans="1:19" x14ac:dyDescent="0.25">
      <c r="A2" s="59" t="str">
        <f>List!B8</f>
        <v>D - Commercial and Industrial Demand &lt; 3,000 kW</v>
      </c>
      <c r="N2" s="34"/>
      <c r="O2" s="34"/>
      <c r="P2" s="34"/>
      <c r="Q2" s="34"/>
      <c r="R2" s="34"/>
      <c r="S2" s="34"/>
    </row>
    <row r="3" spans="1:19" ht="16.5" thickBot="1" x14ac:dyDescent="0.3">
      <c r="A3" s="259" t="str">
        <f>List!C8</f>
        <v>D</v>
      </c>
      <c r="B3" s="34"/>
      <c r="C3" s="34"/>
      <c r="N3" s="34"/>
      <c r="O3" s="34"/>
      <c r="P3" s="34"/>
      <c r="Q3" s="34"/>
      <c r="R3" s="34"/>
      <c r="S3" s="34"/>
    </row>
    <row r="4" spans="1:19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6"/>
      <c r="L4" s="349"/>
      <c r="M4" s="34"/>
      <c r="N4" s="34"/>
      <c r="O4" s="34"/>
      <c r="P4" s="358" t="s">
        <v>90</v>
      </c>
      <c r="Q4" s="359"/>
      <c r="R4" s="359"/>
      <c r="S4" s="360"/>
    </row>
    <row r="5" spans="1:19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6"/>
      <c r="L5" s="349"/>
      <c r="M5" s="57"/>
      <c r="N5" s="112"/>
      <c r="O5" s="349"/>
      <c r="P5" s="361"/>
      <c r="Q5" s="362"/>
      <c r="R5" s="362"/>
      <c r="S5" s="36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6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/>
      <c r="P7" s="5" t="s">
        <v>4</v>
      </c>
      <c r="Q7" s="364" t="s">
        <v>5</v>
      </c>
      <c r="R7" s="364"/>
      <c r="S7" s="5" t="s">
        <v>6</v>
      </c>
    </row>
    <row r="8" spans="1:19" x14ac:dyDescent="0.25">
      <c r="K8" s="196"/>
    </row>
    <row r="9" spans="1:19" x14ac:dyDescent="0.25">
      <c r="K9" s="196"/>
    </row>
    <row r="10" spans="1:19" x14ac:dyDescent="0.25">
      <c r="A10" s="160" t="s">
        <v>10</v>
      </c>
      <c r="K10" s="196"/>
      <c r="M10" s="160" t="s">
        <v>10</v>
      </c>
    </row>
    <row r="11" spans="1:19" x14ac:dyDescent="0.25">
      <c r="D11" s="215" t="s">
        <v>94</v>
      </c>
      <c r="E11" s="215" t="s">
        <v>95</v>
      </c>
      <c r="I11" s="215" t="s">
        <v>95</v>
      </c>
      <c r="K11" s="196"/>
      <c r="P11" s="215" t="s">
        <v>94</v>
      </c>
      <c r="Q11" s="215" t="s">
        <v>95</v>
      </c>
    </row>
    <row r="12" spans="1:19" x14ac:dyDescent="0.25">
      <c r="B12" s="2" t="s">
        <v>106</v>
      </c>
      <c r="D12" s="39">
        <f>'Billing Determ'!Q9</f>
        <v>7392</v>
      </c>
      <c r="E12" s="9">
        <f>'Present and Proposed Rates'!F18</f>
        <v>48.42</v>
      </c>
      <c r="G12" s="11">
        <f>D12*E12</f>
        <v>357920.64</v>
      </c>
      <c r="H12" s="11"/>
      <c r="I12" s="9">
        <f>'Present and Proposed Rates'!G18</f>
        <v>48.42</v>
      </c>
      <c r="J12" s="11">
        <f>I12*D12</f>
        <v>357920.64</v>
      </c>
      <c r="K12" s="197"/>
      <c r="L12" s="11"/>
      <c r="N12" s="2" t="s">
        <v>101</v>
      </c>
      <c r="P12" s="39">
        <f>D12</f>
        <v>7392</v>
      </c>
      <c r="Q12" s="9">
        <f>'Present and Proposed Rates'!H18</f>
        <v>48.42</v>
      </c>
      <c r="S12" s="11">
        <f>P12*Q12</f>
        <v>357920.64</v>
      </c>
    </row>
    <row r="13" spans="1:19" x14ac:dyDescent="0.25">
      <c r="D13" s="39"/>
      <c r="E13" s="9"/>
      <c r="G13" s="11"/>
      <c r="H13" s="11"/>
      <c r="I13" s="9"/>
      <c r="J13" s="11"/>
      <c r="K13" s="197"/>
      <c r="L13" s="11"/>
      <c r="P13" s="39"/>
      <c r="Q13" s="9"/>
      <c r="S13" s="11"/>
    </row>
    <row r="14" spans="1:19" x14ac:dyDescent="0.25">
      <c r="D14" s="8"/>
      <c r="G14" s="11"/>
      <c r="H14" s="11"/>
      <c r="J14" s="11"/>
      <c r="K14" s="197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J15" s="11"/>
      <c r="K15" s="197"/>
      <c r="L15" s="11"/>
      <c r="M15" s="1" t="s">
        <v>7</v>
      </c>
      <c r="P15" s="8"/>
      <c r="S15" s="11"/>
    </row>
    <row r="16" spans="1:19" x14ac:dyDescent="0.25">
      <c r="D16" s="216" t="s">
        <v>8</v>
      </c>
      <c r="E16" s="217" t="s">
        <v>11</v>
      </c>
      <c r="G16" s="11"/>
      <c r="H16" s="11"/>
      <c r="I16" s="217" t="s">
        <v>11</v>
      </c>
      <c r="J16" s="11"/>
      <c r="K16" s="197"/>
      <c r="L16" s="11"/>
      <c r="P16" s="216" t="s">
        <v>8</v>
      </c>
      <c r="Q16" s="217" t="s">
        <v>11</v>
      </c>
      <c r="S16" s="11"/>
    </row>
    <row r="17" spans="1:19" x14ac:dyDescent="0.25">
      <c r="B17" s="2" t="s">
        <v>183</v>
      </c>
      <c r="D17" s="39">
        <f>D25*200</f>
        <v>123605953.99999999</v>
      </c>
      <c r="E17" s="287">
        <f>'Present and Proposed Rates'!F20</f>
        <v>6.2202E-2</v>
      </c>
      <c r="F17" s="19"/>
      <c r="G17" s="18">
        <f>D17*E17</f>
        <v>7688537.5507079987</v>
      </c>
      <c r="H17" s="18"/>
      <c r="I17" s="287">
        <f>'Present and Proposed Rates'!G20</f>
        <v>6.2202E-2</v>
      </c>
      <c r="J17" s="11">
        <f>I17*D17</f>
        <v>7688537.5507079987</v>
      </c>
      <c r="K17" s="197"/>
      <c r="L17" s="18"/>
      <c r="N17" s="2" t="s">
        <v>150</v>
      </c>
      <c r="P17" s="39">
        <f>D17</f>
        <v>123605953.99999999</v>
      </c>
      <c r="Q17" s="287">
        <f>'Present and Proposed Rates'!H20</f>
        <v>6.2202E-2</v>
      </c>
      <c r="R17" s="19"/>
      <c r="S17" s="18">
        <f>P17*Q17</f>
        <v>7688537.5507079987</v>
      </c>
    </row>
    <row r="18" spans="1:19" x14ac:dyDescent="0.25">
      <c r="B18" s="2" t="s">
        <v>184</v>
      </c>
      <c r="D18" s="39">
        <f>D21-D17</f>
        <v>54432420.000000015</v>
      </c>
      <c r="E18" s="287">
        <f>'Present and Proposed Rates'!F21</f>
        <v>5.2103999999999998E-2</v>
      </c>
      <c r="F18" s="19"/>
      <c r="G18" s="18">
        <f>D18*E18</f>
        <v>2836146.8116800007</v>
      </c>
      <c r="H18" s="18"/>
      <c r="I18" s="287">
        <f>'Present and Proposed Rates'!G21</f>
        <v>5.2103999999999998E-2</v>
      </c>
      <c r="J18" s="11">
        <f>I18*D18</f>
        <v>2836146.8116800007</v>
      </c>
      <c r="K18" s="197"/>
      <c r="L18" s="18"/>
      <c r="N18" s="2" t="s">
        <v>150</v>
      </c>
      <c r="P18" s="39">
        <f>D18</f>
        <v>54432420.000000015</v>
      </c>
      <c r="Q18" s="287">
        <f>'Present and Proposed Rates'!H21</f>
        <v>5.2103999999999998E-2</v>
      </c>
      <c r="R18" s="19"/>
      <c r="S18" s="18">
        <f>P18*Q18</f>
        <v>2836146.8116800007</v>
      </c>
    </row>
    <row r="19" spans="1:19" x14ac:dyDescent="0.25">
      <c r="B19" s="2" t="s">
        <v>185</v>
      </c>
      <c r="D19" s="39">
        <v>0</v>
      </c>
      <c r="E19" s="287">
        <f>'Present and Proposed Rates'!F22</f>
        <v>4.6973000000000001E-2</v>
      </c>
      <c r="F19" s="19"/>
      <c r="G19" s="18">
        <f>D19*E19</f>
        <v>0</v>
      </c>
      <c r="H19" s="18"/>
      <c r="I19" s="287">
        <f>'Present and Proposed Rates'!G22</f>
        <v>4.6973000000000001E-2</v>
      </c>
      <c r="J19" s="11">
        <f>I19*D19</f>
        <v>0</v>
      </c>
      <c r="K19" s="197"/>
      <c r="L19" s="18"/>
      <c r="N19" s="2" t="s">
        <v>150</v>
      </c>
      <c r="P19" s="39">
        <f>D19</f>
        <v>0</v>
      </c>
      <c r="Q19" s="287">
        <f>'Present and Proposed Rates'!H22</f>
        <v>4.6973000000000001E-2</v>
      </c>
      <c r="R19" s="19"/>
      <c r="S19" s="18">
        <f>P19*Q19</f>
        <v>0</v>
      </c>
    </row>
    <row r="20" spans="1:19" x14ac:dyDescent="0.25">
      <c r="B20" s="2" t="s">
        <v>186</v>
      </c>
      <c r="D20" s="39">
        <v>0</v>
      </c>
      <c r="E20" s="287">
        <f>'Present and Proposed Rates'!F23</f>
        <v>4.1993000000000003E-2</v>
      </c>
      <c r="F20" s="19"/>
      <c r="G20" s="18">
        <f>D20*E20</f>
        <v>0</v>
      </c>
      <c r="H20" s="18"/>
      <c r="I20" s="287">
        <f>'Present and Proposed Rates'!G23</f>
        <v>4.1993000000000003E-2</v>
      </c>
      <c r="J20" s="11">
        <f>I20*D20</f>
        <v>0</v>
      </c>
      <c r="K20" s="197"/>
      <c r="L20" s="18"/>
      <c r="N20" s="2" t="s">
        <v>150</v>
      </c>
      <c r="P20" s="39">
        <f>D20</f>
        <v>0</v>
      </c>
      <c r="Q20" s="287">
        <f>'Present and Proposed Rates'!H23</f>
        <v>4.1993000000000003E-2</v>
      </c>
      <c r="R20" s="19"/>
      <c r="S20" s="18">
        <f>P20*Q20</f>
        <v>0</v>
      </c>
    </row>
    <row r="21" spans="1:19" x14ac:dyDescent="0.25">
      <c r="B21" s="288" t="s">
        <v>187</v>
      </c>
      <c r="D21" s="291">
        <f>'Billing Determ'!Q21</f>
        <v>178038374</v>
      </c>
      <c r="E21" s="289">
        <f>'Present and Proposed Rates'!F26</f>
        <v>3.8124999999999999E-2</v>
      </c>
      <c r="F21" s="19"/>
      <c r="G21" s="290">
        <f>D21*E21</f>
        <v>6787713.00875</v>
      </c>
      <c r="H21" s="18"/>
      <c r="I21" s="289">
        <f>'Present and Proposed Rates'!G26</f>
        <v>3.8124999999999999E-2</v>
      </c>
      <c r="J21" s="290">
        <f>I21*D21</f>
        <v>6787713.00875</v>
      </c>
      <c r="K21" s="197"/>
      <c r="L21" s="18"/>
      <c r="N21" s="288" t="s">
        <v>150</v>
      </c>
      <c r="P21" s="291">
        <f>D21</f>
        <v>178038374</v>
      </c>
      <c r="Q21" s="289">
        <f>'Present and Proposed Rates'!H26</f>
        <v>3.8124999999999999E-2</v>
      </c>
      <c r="R21" s="19"/>
      <c r="S21" s="290">
        <f>P21*Q21</f>
        <v>6787713.00875</v>
      </c>
    </row>
    <row r="22" spans="1:19" x14ac:dyDescent="0.25">
      <c r="A22" s="1"/>
      <c r="B22" s="59"/>
      <c r="C22" s="151"/>
      <c r="D22" s="65"/>
      <c r="E22" s="72"/>
      <c r="F22" s="34"/>
      <c r="G22" s="18"/>
      <c r="H22" s="18"/>
      <c r="I22" s="18"/>
      <c r="J22" s="18"/>
      <c r="K22" s="198"/>
      <c r="L22" s="68"/>
      <c r="M22" s="1"/>
      <c r="N22" s="59"/>
      <c r="O22" s="151"/>
      <c r="P22" s="65"/>
      <c r="Q22" s="72"/>
      <c r="R22" s="34"/>
      <c r="S22" s="18"/>
    </row>
    <row r="23" spans="1:19" x14ac:dyDescent="0.25">
      <c r="A23" s="1" t="s">
        <v>96</v>
      </c>
      <c r="D23" s="8"/>
      <c r="G23" s="11"/>
      <c r="H23" s="11"/>
      <c r="J23" s="11"/>
      <c r="K23" s="197"/>
      <c r="L23" s="11"/>
      <c r="M23" s="1" t="s">
        <v>96</v>
      </c>
      <c r="P23" s="8"/>
      <c r="S23" s="11"/>
    </row>
    <row r="24" spans="1:19" x14ac:dyDescent="0.25">
      <c r="D24" s="216" t="s">
        <v>97</v>
      </c>
      <c r="E24" s="217" t="s">
        <v>98</v>
      </c>
      <c r="G24" s="11"/>
      <c r="H24" s="11"/>
      <c r="I24" s="217" t="s">
        <v>98</v>
      </c>
      <c r="J24" s="11"/>
      <c r="K24" s="197"/>
      <c r="L24" s="11"/>
      <c r="P24" s="216" t="s">
        <v>97</v>
      </c>
      <c r="Q24" s="217" t="s">
        <v>98</v>
      </c>
      <c r="S24" s="11"/>
    </row>
    <row r="25" spans="1:19" x14ac:dyDescent="0.25">
      <c r="B25" s="2" t="s">
        <v>106</v>
      </c>
      <c r="D25" s="39">
        <f>'Billing Determ'!Q42</f>
        <v>618029.7699999999</v>
      </c>
      <c r="E25" s="187">
        <f>'Present and Proposed Rates'!F19</f>
        <v>9</v>
      </c>
      <c r="F25" s="19"/>
      <c r="G25" s="18">
        <f>D25*E25</f>
        <v>5562267.9299999988</v>
      </c>
      <c r="H25" s="18"/>
      <c r="I25" s="187">
        <f>'Present and Proposed Rates'!G19</f>
        <v>9</v>
      </c>
      <c r="J25" s="11">
        <f>I25*D25</f>
        <v>5562267.9299999988</v>
      </c>
      <c r="K25" s="197"/>
      <c r="L25" s="18"/>
      <c r="N25" s="2" t="s">
        <v>106</v>
      </c>
      <c r="P25" s="39">
        <f>D25</f>
        <v>618029.7699999999</v>
      </c>
      <c r="Q25" s="187">
        <f>'Present and Proposed Rates'!H19</f>
        <v>9</v>
      </c>
      <c r="R25" s="19"/>
      <c r="S25" s="18">
        <f>P25*Q25</f>
        <v>5562267.9299999988</v>
      </c>
    </row>
    <row r="26" spans="1:19" x14ac:dyDescent="0.25">
      <c r="D26" s="39"/>
      <c r="E26" s="287"/>
      <c r="F26" s="19"/>
      <c r="G26" s="18"/>
      <c r="H26" s="18"/>
      <c r="I26" s="287"/>
      <c r="J26" s="11"/>
      <c r="K26" s="197"/>
      <c r="L26" s="18"/>
      <c r="P26" s="39"/>
      <c r="Q26" s="287"/>
      <c r="R26" s="19"/>
      <c r="S26" s="18"/>
    </row>
    <row r="27" spans="1:19" x14ac:dyDescent="0.25">
      <c r="A27" s="1" t="s">
        <v>99</v>
      </c>
      <c r="B27" s="59"/>
      <c r="C27" s="151"/>
      <c r="D27" s="65"/>
      <c r="E27" s="72"/>
      <c r="F27" s="34"/>
      <c r="G27" s="18"/>
      <c r="H27" s="18"/>
      <c r="I27" s="18"/>
      <c r="J27" s="18"/>
      <c r="K27" s="198"/>
      <c r="L27" s="68"/>
      <c r="M27" s="1" t="s">
        <v>99</v>
      </c>
      <c r="N27" s="59"/>
      <c r="O27" s="151"/>
      <c r="P27" s="65"/>
      <c r="Q27" s="72"/>
      <c r="R27" s="34"/>
      <c r="S27" s="18"/>
    </row>
    <row r="28" spans="1:19" x14ac:dyDescent="0.25">
      <c r="A28" s="1"/>
      <c r="B28" s="34" t="s">
        <v>93</v>
      </c>
      <c r="C28" s="151"/>
      <c r="D28" s="65"/>
      <c r="E28" s="72"/>
      <c r="F28" s="34"/>
      <c r="G28" s="18">
        <f>'Billing Determ'!Q81</f>
        <v>220785.13106099999</v>
      </c>
      <c r="H28" s="18"/>
      <c r="I28" s="18"/>
      <c r="J28" s="18">
        <f>G28</f>
        <v>220785.13106099999</v>
      </c>
      <c r="K28" s="198"/>
      <c r="L28" s="68"/>
      <c r="M28" s="1"/>
      <c r="N28" s="34" t="s">
        <v>93</v>
      </c>
      <c r="O28" s="151"/>
      <c r="P28" s="65"/>
      <c r="Q28" s="136">
        <f>J28</f>
        <v>220785.13106099999</v>
      </c>
      <c r="R28" s="34"/>
      <c r="S28" s="18">
        <f>G28</f>
        <v>220785.13106099999</v>
      </c>
    </row>
    <row r="29" spans="1:19" x14ac:dyDescent="0.25">
      <c r="A29" s="1"/>
      <c r="B29" s="34" t="s">
        <v>100</v>
      </c>
      <c r="C29" s="151"/>
      <c r="D29" s="65"/>
      <c r="E29" s="72"/>
      <c r="F29" s="34"/>
      <c r="G29" s="68">
        <f>'Billing Determ'!Q93</f>
        <v>1255805.8059770002</v>
      </c>
      <c r="H29" s="68"/>
      <c r="I29" s="68"/>
      <c r="J29" s="18">
        <f>G29</f>
        <v>1255805.8059770002</v>
      </c>
      <c r="K29" s="198"/>
      <c r="L29" s="68"/>
      <c r="M29" s="1"/>
      <c r="N29" s="34" t="s">
        <v>100</v>
      </c>
      <c r="O29" s="151"/>
      <c r="P29" s="65"/>
      <c r="Q29" s="136">
        <f>J29</f>
        <v>1255805.8059770002</v>
      </c>
      <c r="R29" s="34"/>
      <c r="S29" s="18">
        <f>G29</f>
        <v>1255805.8059770002</v>
      </c>
    </row>
    <row r="30" spans="1:19" x14ac:dyDescent="0.25">
      <c r="A30" s="1"/>
      <c r="B30" s="34" t="s">
        <v>177</v>
      </c>
      <c r="C30" s="151"/>
      <c r="D30" s="65"/>
      <c r="E30" s="72"/>
      <c r="F30" s="34"/>
      <c r="G30" s="68">
        <f>'Billing Determ'!Q105</f>
        <v>-311016.07965999999</v>
      </c>
      <c r="H30" s="68"/>
      <c r="I30" s="68"/>
      <c r="J30" s="18">
        <f>G30</f>
        <v>-311016.07965999999</v>
      </c>
      <c r="K30" s="198"/>
      <c r="L30" s="68"/>
      <c r="M30" s="1"/>
      <c r="N30" s="34" t="s">
        <v>130</v>
      </c>
      <c r="O30" s="151"/>
      <c r="P30" s="65"/>
      <c r="Q30" s="136">
        <f>J30</f>
        <v>-311016.07965999999</v>
      </c>
      <c r="R30" s="34"/>
      <c r="S30" s="18">
        <f>J30</f>
        <v>-311016.07965999999</v>
      </c>
    </row>
    <row r="31" spans="1:19" x14ac:dyDescent="0.25">
      <c r="A31" s="1"/>
      <c r="B31" s="34" t="s">
        <v>176</v>
      </c>
      <c r="C31" s="151"/>
      <c r="D31" s="65"/>
      <c r="E31" s="72"/>
      <c r="F31" s="34"/>
      <c r="G31" s="18">
        <f>'Billing Determ'!Q117</f>
        <v>250453.31985099998</v>
      </c>
      <c r="H31" s="18"/>
      <c r="I31" s="18"/>
      <c r="J31" s="18">
        <f>G31</f>
        <v>250453.31985099998</v>
      </c>
      <c r="K31" s="198"/>
      <c r="L31" s="68"/>
      <c r="M31" s="1"/>
      <c r="N31" s="34" t="s">
        <v>93</v>
      </c>
      <c r="O31" s="151"/>
      <c r="P31" s="65"/>
      <c r="Q31" s="136">
        <f>J31</f>
        <v>250453.31985099998</v>
      </c>
      <c r="R31" s="34"/>
      <c r="S31" s="18">
        <f>G31</f>
        <v>250453.31985099998</v>
      </c>
    </row>
    <row r="32" spans="1:19" x14ac:dyDescent="0.25">
      <c r="B32" s="19"/>
      <c r="C32" s="19"/>
      <c r="D32" s="39"/>
      <c r="E32" s="40"/>
      <c r="F32" s="19"/>
      <c r="G32" s="50"/>
      <c r="H32" s="50"/>
      <c r="I32" s="50"/>
      <c r="J32" s="50"/>
      <c r="K32" s="197"/>
      <c r="L32" s="50"/>
      <c r="M32" s="160"/>
    </row>
    <row r="33" spans="1:19" x14ac:dyDescent="0.25">
      <c r="A33" s="1"/>
      <c r="D33" s="30"/>
      <c r="G33" s="18"/>
      <c r="H33" s="18"/>
      <c r="I33" s="18"/>
      <c r="J33" s="18"/>
      <c r="K33" s="197"/>
      <c r="L33" s="18"/>
      <c r="M33" s="1"/>
      <c r="S33" s="18"/>
    </row>
    <row r="34" spans="1:19" ht="16.5" thickBot="1" x14ac:dyDescent="0.3">
      <c r="A34" s="1" t="s">
        <v>80</v>
      </c>
      <c r="G34" s="29">
        <f>SUM(G12:G31)-G21</f>
        <v>17860901.109617002</v>
      </c>
      <c r="H34" s="18"/>
      <c r="I34" s="18"/>
      <c r="J34" s="29">
        <f>SUM(J12:J31)-J21</f>
        <v>17860901.109617002</v>
      </c>
      <c r="K34" s="197"/>
      <c r="L34" s="18"/>
      <c r="M34" s="1" t="s">
        <v>80</v>
      </c>
      <c r="S34" s="29">
        <f>SUM(S12:S31)-S21</f>
        <v>17860901.109617002</v>
      </c>
    </row>
    <row r="35" spans="1:19" ht="16.5" thickTop="1" x14ac:dyDescent="0.25">
      <c r="A35" s="1"/>
      <c r="B35" s="1"/>
      <c r="G35" s="18"/>
      <c r="H35" s="18"/>
      <c r="I35" s="18"/>
      <c r="J35" s="18"/>
      <c r="K35" s="197"/>
      <c r="L35" s="18"/>
      <c r="M35" s="1"/>
      <c r="N35" s="1"/>
      <c r="S35" s="18"/>
    </row>
    <row r="36" spans="1:19" x14ac:dyDescent="0.25">
      <c r="A36" s="44" t="s">
        <v>19</v>
      </c>
      <c r="B36" s="10"/>
      <c r="G36" s="11">
        <f>'Billing Determ'!Q33</f>
        <v>17694907.049999997</v>
      </c>
      <c r="H36" s="11"/>
      <c r="I36" s="11"/>
      <c r="J36" s="11"/>
      <c r="K36" s="199"/>
      <c r="L36" s="11"/>
      <c r="M36" s="122" t="s">
        <v>108</v>
      </c>
      <c r="N36" s="10"/>
      <c r="S36" s="37">
        <f>S34-J34</f>
        <v>0</v>
      </c>
    </row>
    <row r="37" spans="1:19" x14ac:dyDescent="0.25">
      <c r="A37" s="10"/>
      <c r="B37" s="10"/>
      <c r="G37" s="10"/>
      <c r="H37" s="10"/>
      <c r="I37" s="10"/>
      <c r="J37" s="10"/>
      <c r="K37" s="200"/>
      <c r="L37" s="10"/>
      <c r="M37" s="48"/>
      <c r="N37" s="10"/>
      <c r="S37" s="10"/>
    </row>
    <row r="38" spans="1:19" x14ac:dyDescent="0.25">
      <c r="A38" s="44" t="s">
        <v>13</v>
      </c>
      <c r="B38" s="10"/>
      <c r="G38" s="27">
        <f>G34-G36</f>
        <v>165994.05961700529</v>
      </c>
      <c r="H38" s="27"/>
      <c r="I38" s="27"/>
      <c r="J38" s="27">
        <f>J34-G34</f>
        <v>0</v>
      </c>
      <c r="K38" s="197"/>
      <c r="L38" s="27"/>
      <c r="M38" s="122" t="s">
        <v>109</v>
      </c>
      <c r="N38" s="10"/>
      <c r="S38" s="153">
        <f>S36/J34</f>
        <v>0</v>
      </c>
    </row>
    <row r="39" spans="1:19" x14ac:dyDescent="0.25">
      <c r="A39" s="10"/>
      <c r="B39" s="10"/>
      <c r="G39" s="11"/>
      <c r="H39" s="11"/>
      <c r="I39" s="11"/>
      <c r="J39" s="11"/>
      <c r="K39" s="201"/>
      <c r="L39" s="11"/>
      <c r="M39" s="34"/>
      <c r="N39" s="10"/>
      <c r="S39" s="11"/>
    </row>
    <row r="40" spans="1:19" x14ac:dyDescent="0.25">
      <c r="A40" s="44" t="s">
        <v>26</v>
      </c>
      <c r="B40" s="10"/>
      <c r="G40" s="28">
        <f>G38/G36</f>
        <v>9.380894691786771E-3</v>
      </c>
      <c r="H40" s="28"/>
      <c r="I40" s="28"/>
      <c r="J40" s="28">
        <f>J38/G36</f>
        <v>0</v>
      </c>
      <c r="K40" s="197"/>
      <c r="L40" s="28"/>
      <c r="M40" s="59" t="s">
        <v>85</v>
      </c>
      <c r="N40" s="10"/>
      <c r="S40" s="50">
        <f>S36/P12</f>
        <v>0</v>
      </c>
    </row>
    <row r="41" spans="1:19" x14ac:dyDescent="0.25">
      <c r="A41" s="44"/>
      <c r="B41" s="10"/>
      <c r="G41" s="28"/>
      <c r="H41" s="28"/>
      <c r="I41" s="28"/>
      <c r="J41" s="28"/>
      <c r="K41" s="28"/>
      <c r="L41" s="28"/>
      <c r="M41" s="44"/>
      <c r="N41" s="10"/>
      <c r="S41" s="28"/>
    </row>
    <row r="42" spans="1:19" x14ac:dyDescent="0.25">
      <c r="A42" s="44"/>
      <c r="B42" s="10"/>
      <c r="G42" s="28"/>
      <c r="H42" s="28"/>
      <c r="I42" s="28"/>
      <c r="J42" s="28"/>
      <c r="K42" s="28"/>
      <c r="L42" s="28"/>
      <c r="M42" s="44"/>
      <c r="N42" s="10"/>
      <c r="S42" s="28"/>
    </row>
    <row r="43" spans="1:19" x14ac:dyDescent="0.25">
      <c r="A43" s="44"/>
      <c r="B43" s="10"/>
      <c r="D43" s="26"/>
      <c r="G43" s="28"/>
      <c r="H43" s="28"/>
      <c r="I43" s="28"/>
      <c r="J43" s="28"/>
      <c r="K43" s="28"/>
      <c r="L43" s="28"/>
      <c r="M43" s="44"/>
      <c r="N43" s="10"/>
      <c r="S43" s="28"/>
    </row>
    <row r="44" spans="1:19" x14ac:dyDescent="0.25">
      <c r="A44" s="44"/>
      <c r="B44" s="10"/>
      <c r="G44" s="28"/>
      <c r="H44" s="28"/>
      <c r="I44" s="28"/>
      <c r="J44" s="28"/>
      <c r="K44" s="28"/>
      <c r="L44" s="28"/>
      <c r="M44" s="44"/>
      <c r="N44" s="10"/>
      <c r="S44" s="28"/>
    </row>
    <row r="45" spans="1:19" x14ac:dyDescent="0.25">
      <c r="A45" s="44"/>
      <c r="B45" s="10"/>
      <c r="G45" s="28"/>
      <c r="H45" s="28"/>
      <c r="I45" s="28"/>
      <c r="J45" s="28"/>
      <c r="K45" s="28"/>
      <c r="L45" s="28"/>
      <c r="M45" s="44"/>
      <c r="N45" s="10"/>
      <c r="S45" s="28"/>
    </row>
    <row r="46" spans="1:19" x14ac:dyDescent="0.25">
      <c r="A46" s="44"/>
      <c r="B46" s="10"/>
      <c r="G46" s="28"/>
      <c r="H46" s="28"/>
      <c r="I46" s="28"/>
      <c r="J46" s="28"/>
      <c r="K46" s="28"/>
      <c r="L46" s="28"/>
      <c r="M46" s="44"/>
      <c r="N46" s="10"/>
      <c r="S46" s="28"/>
    </row>
    <row r="47" spans="1:19" ht="18.75" customHeight="1" x14ac:dyDescent="0.25">
      <c r="A47" s="44"/>
      <c r="B47" s="11"/>
      <c r="G47" s="28"/>
      <c r="H47" s="28"/>
      <c r="I47" s="28"/>
      <c r="J47" s="28"/>
      <c r="K47" s="28"/>
      <c r="L47" s="28"/>
      <c r="N47" s="34"/>
    </row>
    <row r="48" spans="1:19" x14ac:dyDescent="0.25">
      <c r="E48" s="11"/>
      <c r="N48" s="34"/>
    </row>
    <row r="62" ht="16.5" customHeight="1" x14ac:dyDescent="0.25"/>
    <row r="95" ht="15" customHeight="1" x14ac:dyDescent="0.25"/>
    <row r="141" spans="2:14" x14ac:dyDescent="0.25">
      <c r="N141" s="53"/>
    </row>
    <row r="142" spans="2:14" x14ac:dyDescent="0.25">
      <c r="B142" s="19"/>
      <c r="C142" s="53"/>
      <c r="D142" s="53"/>
      <c r="E142" s="19"/>
      <c r="F142" s="19"/>
      <c r="G142" s="19"/>
      <c r="H142" s="19"/>
      <c r="I142" s="19"/>
      <c r="J142" s="19"/>
      <c r="K142" s="19"/>
      <c r="L142" s="19"/>
      <c r="N142" s="53"/>
    </row>
    <row r="143" spans="2:14" x14ac:dyDescent="0.25">
      <c r="B143" s="19"/>
      <c r="C143" s="55"/>
      <c r="D143" s="81"/>
      <c r="E143" s="86"/>
      <c r="F143" s="19"/>
      <c r="G143" s="19"/>
      <c r="H143" s="19"/>
      <c r="I143" s="19"/>
      <c r="J143" s="19"/>
      <c r="K143" s="19"/>
      <c r="L143" s="19"/>
      <c r="N143" s="53"/>
    </row>
    <row r="144" spans="2:14" x14ac:dyDescent="0.25">
      <c r="B144" s="19"/>
      <c r="C144" s="55"/>
      <c r="D144" s="81"/>
      <c r="E144" s="86"/>
      <c r="F144" s="19"/>
      <c r="G144" s="19"/>
      <c r="H144" s="19"/>
      <c r="I144" s="19"/>
      <c r="J144" s="19"/>
      <c r="K144" s="19"/>
      <c r="L144" s="19"/>
      <c r="N144" s="53"/>
    </row>
    <row r="145" spans="2:14" x14ac:dyDescent="0.25">
      <c r="B145" s="19"/>
      <c r="C145" s="55"/>
      <c r="D145" s="81"/>
      <c r="E145" s="86"/>
      <c r="F145" s="19"/>
      <c r="G145" s="19"/>
      <c r="H145" s="19"/>
      <c r="I145" s="19"/>
      <c r="J145" s="19"/>
      <c r="K145" s="19"/>
      <c r="L145" s="19"/>
      <c r="N145" s="53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8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1"/>
  <sheetViews>
    <sheetView view="pageBreakPreview" topLeftCell="A29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4.855468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2.14062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Rates'!B1</f>
        <v>JACKSON PURCHASE ENERGY CORPORATION</v>
      </c>
      <c r="N1" s="1"/>
    </row>
    <row r="2" spans="1:19" x14ac:dyDescent="0.25">
      <c r="A2" s="59" t="str">
        <f>List!B9</f>
        <v>I-E - Large Commercial Existing</v>
      </c>
      <c r="N2" s="34"/>
      <c r="O2" s="34"/>
      <c r="P2" s="34"/>
      <c r="Q2" s="34"/>
      <c r="R2" s="34"/>
      <c r="S2" s="34"/>
    </row>
    <row r="3" spans="1:19" ht="16.5" thickBot="1" x14ac:dyDescent="0.3">
      <c r="A3" s="259" t="str">
        <f>List!C9</f>
        <v>I-E</v>
      </c>
      <c r="B3" s="34"/>
      <c r="C3" s="34"/>
      <c r="N3" s="34"/>
      <c r="O3" s="34"/>
      <c r="P3" s="34"/>
      <c r="Q3" s="34"/>
      <c r="R3" s="34"/>
      <c r="S3" s="34"/>
    </row>
    <row r="4" spans="1:19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6"/>
      <c r="L4" s="349"/>
      <c r="M4" s="34"/>
      <c r="N4" s="34"/>
      <c r="O4" s="34"/>
      <c r="P4" s="358" t="s">
        <v>90</v>
      </c>
      <c r="Q4" s="359"/>
      <c r="R4" s="359"/>
      <c r="S4" s="360"/>
    </row>
    <row r="5" spans="1:19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6"/>
      <c r="L5" s="349"/>
      <c r="M5" s="57"/>
      <c r="N5" s="112"/>
      <c r="O5" s="349"/>
      <c r="P5" s="361"/>
      <c r="Q5" s="362"/>
      <c r="R5" s="362"/>
      <c r="S5" s="36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6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/>
      <c r="P7" s="5" t="s">
        <v>4</v>
      </c>
      <c r="Q7" s="364" t="s">
        <v>5</v>
      </c>
      <c r="R7" s="364"/>
      <c r="S7" s="5" t="s">
        <v>6</v>
      </c>
    </row>
    <row r="8" spans="1:19" x14ac:dyDescent="0.25">
      <c r="K8" s="196"/>
    </row>
    <row r="9" spans="1:19" x14ac:dyDescent="0.25">
      <c r="K9" s="196"/>
    </row>
    <row r="10" spans="1:19" x14ac:dyDescent="0.25">
      <c r="A10" s="160" t="s">
        <v>10</v>
      </c>
      <c r="K10" s="196"/>
      <c r="M10" s="160" t="s">
        <v>10</v>
      </c>
    </row>
    <row r="11" spans="1:19" ht="31.5" x14ac:dyDescent="0.25">
      <c r="D11" s="215" t="s">
        <v>94</v>
      </c>
      <c r="E11" s="215" t="s">
        <v>95</v>
      </c>
      <c r="I11" s="215" t="s">
        <v>95</v>
      </c>
      <c r="K11" s="196"/>
      <c r="P11" s="215" t="s">
        <v>94</v>
      </c>
      <c r="Q11" s="215" t="s">
        <v>95</v>
      </c>
    </row>
    <row r="12" spans="1:19" x14ac:dyDescent="0.25">
      <c r="B12" s="2" t="s">
        <v>106</v>
      </c>
      <c r="D12" s="39">
        <f>'Billing Determ'!Q10</f>
        <v>12</v>
      </c>
      <c r="E12" s="9">
        <f>'Present and Proposed Rates'!F25</f>
        <v>414.97</v>
      </c>
      <c r="G12" s="11">
        <f>D12*E12</f>
        <v>4979.6400000000003</v>
      </c>
      <c r="H12" s="11"/>
      <c r="I12" s="219">
        <f>'Present and Proposed Rates'!G25</f>
        <v>414.97</v>
      </c>
      <c r="J12" s="11">
        <f>I12*D12</f>
        <v>4979.6400000000003</v>
      </c>
      <c r="K12" s="197"/>
      <c r="L12" s="11"/>
      <c r="N12" s="2" t="s">
        <v>101</v>
      </c>
      <c r="P12" s="39">
        <f>D12</f>
        <v>12</v>
      </c>
      <c r="Q12" s="9">
        <f>'Present and Proposed Rates'!H25</f>
        <v>414.97</v>
      </c>
      <c r="S12" s="11">
        <f>P12*Q12</f>
        <v>4979.6400000000003</v>
      </c>
    </row>
    <row r="13" spans="1:19" x14ac:dyDescent="0.25">
      <c r="D13" s="39"/>
      <c r="E13" s="9"/>
      <c r="G13" s="11"/>
      <c r="H13" s="11"/>
      <c r="I13" s="219"/>
      <c r="J13" s="11"/>
      <c r="K13" s="197"/>
      <c r="L13" s="11"/>
      <c r="P13" s="39"/>
      <c r="Q13" s="9"/>
      <c r="S13" s="11"/>
    </row>
    <row r="14" spans="1:19" x14ac:dyDescent="0.25">
      <c r="D14" s="8"/>
      <c r="G14" s="11"/>
      <c r="H14" s="11"/>
      <c r="I14" s="52"/>
      <c r="J14" s="11"/>
      <c r="K14" s="197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I15" s="52"/>
      <c r="J15" s="11"/>
      <c r="K15" s="197"/>
      <c r="L15" s="11"/>
      <c r="M15" s="1" t="s">
        <v>7</v>
      </c>
      <c r="P15" s="221"/>
      <c r="Q15" s="52"/>
      <c r="S15" s="11"/>
    </row>
    <row r="16" spans="1:19" x14ac:dyDescent="0.25">
      <c r="D16" s="216" t="s">
        <v>8</v>
      </c>
      <c r="E16" s="217" t="s">
        <v>11</v>
      </c>
      <c r="G16" s="11"/>
      <c r="H16" s="11"/>
      <c r="I16" s="217" t="s">
        <v>11</v>
      </c>
      <c r="J16" s="11"/>
      <c r="K16" s="197"/>
      <c r="L16" s="11"/>
      <c r="P16" s="216" t="s">
        <v>8</v>
      </c>
      <c r="Q16" s="217" t="s">
        <v>11</v>
      </c>
      <c r="S16" s="11"/>
    </row>
    <row r="17" spans="1:22" x14ac:dyDescent="0.25">
      <c r="B17" s="2" t="s">
        <v>150</v>
      </c>
      <c r="D17" s="39">
        <f>'Billing Determ'!Q22</f>
        <v>16369364</v>
      </c>
      <c r="E17" s="287">
        <f>'Present and Proposed Rates'!F26</f>
        <v>3.8124999999999999E-2</v>
      </c>
      <c r="F17" s="19"/>
      <c r="G17" s="18">
        <f>D17*E17</f>
        <v>624082.00249999994</v>
      </c>
      <c r="H17" s="18"/>
      <c r="I17" s="292">
        <f>'Present and Proposed Rates'!G26</f>
        <v>3.8124999999999999E-2</v>
      </c>
      <c r="J17" s="11">
        <f>I17*D17</f>
        <v>624082.00249999994</v>
      </c>
      <c r="K17" s="197"/>
      <c r="L17" s="18"/>
      <c r="N17" s="2" t="s">
        <v>150</v>
      </c>
      <c r="P17" s="39">
        <f>D17</f>
        <v>16369364</v>
      </c>
      <c r="Q17" s="287">
        <f>'Present and Proposed Rates'!H26</f>
        <v>3.8124999999999999E-2</v>
      </c>
      <c r="R17" s="19"/>
      <c r="S17" s="18">
        <f>P17*Q17</f>
        <v>624082.00249999994</v>
      </c>
    </row>
    <row r="18" spans="1:22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x14ac:dyDescent="0.25">
      <c r="A19" s="1" t="s">
        <v>96</v>
      </c>
      <c r="B19" s="19"/>
      <c r="C19" s="19"/>
      <c r="D19" s="49"/>
      <c r="E19" s="218"/>
      <c r="F19" s="19"/>
      <c r="G19" s="18"/>
      <c r="H19" s="18"/>
      <c r="I19" s="218"/>
      <c r="J19" s="18"/>
      <c r="K19" s="197"/>
      <c r="L19" s="18"/>
      <c r="M19" s="1" t="s">
        <v>96</v>
      </c>
      <c r="N19" s="19"/>
      <c r="O19" s="19"/>
      <c r="P19" s="39"/>
      <c r="Q19" s="40"/>
      <c r="R19" s="19"/>
      <c r="S19" s="18"/>
    </row>
    <row r="20" spans="1:22" x14ac:dyDescent="0.25">
      <c r="A20" s="1"/>
      <c r="C20" s="19"/>
      <c r="D20" s="216" t="s">
        <v>97</v>
      </c>
      <c r="E20" s="217" t="s">
        <v>98</v>
      </c>
      <c r="F20" s="19"/>
      <c r="G20" s="18"/>
      <c r="H20" s="18"/>
      <c r="I20" s="217" t="s">
        <v>98</v>
      </c>
      <c r="J20" s="18"/>
      <c r="K20" s="197"/>
      <c r="L20" s="18"/>
      <c r="M20" s="1"/>
      <c r="O20" s="19"/>
      <c r="P20" s="216" t="s">
        <v>97</v>
      </c>
      <c r="Q20" s="217" t="s">
        <v>98</v>
      </c>
      <c r="R20" s="19"/>
      <c r="S20" s="18"/>
    </row>
    <row r="21" spans="1:22" x14ac:dyDescent="0.25">
      <c r="A21" s="1"/>
      <c r="B21" s="19" t="s">
        <v>151</v>
      </c>
      <c r="C21" s="19"/>
      <c r="D21" s="39">
        <f>'Billing Determ'!Q43</f>
        <v>19563</v>
      </c>
      <c r="E21" s="187">
        <f>'Present and Proposed Rates'!F28</f>
        <v>15.91</v>
      </c>
      <c r="F21" s="19"/>
      <c r="G21" s="18">
        <f>D21*E21</f>
        <v>311247.33</v>
      </c>
      <c r="H21" s="18"/>
      <c r="I21" s="220">
        <f>'Present and Proposed Rates'!G28</f>
        <v>15.91</v>
      </c>
      <c r="J21" s="11">
        <f>I21*D21</f>
        <v>311247.33</v>
      </c>
      <c r="K21" s="206"/>
      <c r="L21" s="18"/>
      <c r="M21" s="1"/>
      <c r="N21" s="19" t="s">
        <v>151</v>
      </c>
      <c r="O21" s="19"/>
      <c r="P21" s="39">
        <f>D21</f>
        <v>19563</v>
      </c>
      <c r="Q21" s="187">
        <f>'Present and Proposed Rates'!H28</f>
        <v>15.91</v>
      </c>
      <c r="R21" s="19"/>
      <c r="S21" s="18">
        <f>P21*Q21</f>
        <v>311247.33</v>
      </c>
    </row>
    <row r="22" spans="1:22" x14ac:dyDescent="0.25">
      <c r="A22" s="1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2" x14ac:dyDescent="0.25">
      <c r="A23" s="1" t="s">
        <v>99</v>
      </c>
      <c r="B23" s="59"/>
      <c r="C23" s="151"/>
      <c r="D23" s="65"/>
      <c r="E23" s="72"/>
      <c r="F23" s="34"/>
      <c r="G23" s="18"/>
      <c r="H23" s="18"/>
      <c r="I23" s="18"/>
      <c r="J23" s="18"/>
      <c r="K23" s="198"/>
      <c r="L23" s="68"/>
      <c r="M23" s="1" t="s">
        <v>99</v>
      </c>
      <c r="N23" s="59"/>
      <c r="O23" s="151"/>
      <c r="P23" s="65"/>
      <c r="Q23" s="72"/>
      <c r="R23" s="34"/>
      <c r="S23" s="18"/>
    </row>
    <row r="24" spans="1:22" x14ac:dyDescent="0.25">
      <c r="A24" s="1"/>
      <c r="B24" s="34" t="s">
        <v>93</v>
      </c>
      <c r="C24" s="151"/>
      <c r="D24" s="65"/>
      <c r="E24" s="72"/>
      <c r="F24" s="34"/>
      <c r="G24" s="18">
        <f>'Billing Determ'!Q82</f>
        <v>19546.159287999999</v>
      </c>
      <c r="H24" s="18"/>
      <c r="I24" s="18"/>
      <c r="J24" s="18">
        <f>G24</f>
        <v>19546.159287999999</v>
      </c>
      <c r="K24" s="198"/>
      <c r="L24" s="68"/>
      <c r="M24" s="1"/>
      <c r="N24" s="34" t="s">
        <v>93</v>
      </c>
      <c r="O24" s="151"/>
      <c r="P24" s="65"/>
      <c r="Q24" s="72"/>
      <c r="R24" s="34"/>
      <c r="S24" s="18">
        <f>G24</f>
        <v>19546.159287999999</v>
      </c>
    </row>
    <row r="25" spans="1:22" x14ac:dyDescent="0.25">
      <c r="A25" s="1"/>
      <c r="B25" s="34" t="s">
        <v>100</v>
      </c>
      <c r="C25" s="151"/>
      <c r="D25" s="65"/>
      <c r="E25" s="72"/>
      <c r="F25" s="34"/>
      <c r="G25" s="68">
        <f>'Billing Determ'!Q94</f>
        <v>113875.80667900002</v>
      </c>
      <c r="H25" s="68"/>
      <c r="I25" s="68"/>
      <c r="J25" s="18">
        <f>G25</f>
        <v>113875.80667900002</v>
      </c>
      <c r="K25" s="198"/>
      <c r="L25" s="68"/>
      <c r="M25" s="1"/>
      <c r="N25" s="34" t="s">
        <v>100</v>
      </c>
      <c r="O25" s="151"/>
      <c r="P25" s="65"/>
      <c r="Q25" s="72"/>
      <c r="R25" s="34"/>
      <c r="S25" s="18">
        <f>G25</f>
        <v>113875.80667900002</v>
      </c>
    </row>
    <row r="26" spans="1:22" x14ac:dyDescent="0.25">
      <c r="A26" s="1"/>
      <c r="B26" s="34" t="s">
        <v>177</v>
      </c>
      <c r="C26" s="151"/>
      <c r="D26" s="65"/>
      <c r="E26" s="72"/>
      <c r="F26" s="34"/>
      <c r="G26" s="68">
        <f>'Billing Determ'!Q106</f>
        <v>-27357.520534000003</v>
      </c>
      <c r="H26" s="68"/>
      <c r="I26" s="68"/>
      <c r="J26" s="18">
        <f>G26</f>
        <v>-27357.520534000003</v>
      </c>
      <c r="K26" s="198"/>
      <c r="L26" s="68"/>
      <c r="M26" s="1"/>
      <c r="N26" s="34" t="s">
        <v>130</v>
      </c>
      <c r="O26" s="151"/>
      <c r="P26" s="65"/>
      <c r="Q26" s="72"/>
      <c r="R26" s="34"/>
      <c r="S26" s="18">
        <f>J26</f>
        <v>-27357.520534000003</v>
      </c>
    </row>
    <row r="27" spans="1:22" x14ac:dyDescent="0.25">
      <c r="A27" s="1"/>
      <c r="B27" s="34" t="s">
        <v>176</v>
      </c>
      <c r="C27" s="151"/>
      <c r="D27" s="65"/>
      <c r="E27" s="72"/>
      <c r="F27" s="34"/>
      <c r="G27" s="18">
        <f>'Billing Determ'!Q118</f>
        <v>22842.286124999999</v>
      </c>
      <c r="H27" s="18"/>
      <c r="I27" s="18"/>
      <c r="J27" s="18">
        <f>G27</f>
        <v>22842.286124999999</v>
      </c>
      <c r="K27" s="198"/>
      <c r="L27" s="68"/>
      <c r="M27" s="1"/>
      <c r="N27" s="34" t="s">
        <v>93</v>
      </c>
      <c r="O27" s="151"/>
      <c r="P27" s="65"/>
      <c r="Q27" s="72"/>
      <c r="R27" s="34"/>
      <c r="S27" s="18">
        <f>G27</f>
        <v>22842.286124999999</v>
      </c>
    </row>
    <row r="28" spans="1:22" x14ac:dyDescent="0.25">
      <c r="B28" s="19"/>
      <c r="C28" s="19"/>
      <c r="D28" s="39"/>
      <c r="E28" s="40"/>
      <c r="F28" s="19"/>
      <c r="G28" s="50"/>
      <c r="H28" s="50"/>
      <c r="I28" s="50"/>
      <c r="J28" s="50"/>
      <c r="K28" s="197"/>
      <c r="L28" s="50"/>
      <c r="M28" s="160"/>
    </row>
    <row r="29" spans="1:22" x14ac:dyDescent="0.25">
      <c r="A29" s="1"/>
      <c r="D29" s="30"/>
      <c r="G29" s="18"/>
      <c r="H29" s="18"/>
      <c r="I29" s="18"/>
      <c r="J29" s="18"/>
      <c r="K29" s="197"/>
      <c r="L29" s="18"/>
      <c r="M29" s="1"/>
      <c r="S29" s="18"/>
    </row>
    <row r="30" spans="1:22" ht="16.5" thickBot="1" x14ac:dyDescent="0.3">
      <c r="A30" s="1" t="s">
        <v>80</v>
      </c>
      <c r="G30" s="29">
        <f>SUM(G12:G27)</f>
        <v>1069215.7040579999</v>
      </c>
      <c r="H30" s="18"/>
      <c r="I30" s="18"/>
      <c r="J30" s="29">
        <f>SUM(J12:J27)</f>
        <v>1069215.7040579999</v>
      </c>
      <c r="K30" s="197"/>
      <c r="L30" s="18"/>
      <c r="M30" s="1" t="s">
        <v>80</v>
      </c>
      <c r="S30" s="29">
        <f>SUM(S12:S27)</f>
        <v>1069215.7040579999</v>
      </c>
    </row>
    <row r="31" spans="1:22" ht="16.5" thickTop="1" x14ac:dyDescent="0.25">
      <c r="A31" s="1"/>
      <c r="B31" s="1"/>
      <c r="G31" s="18"/>
      <c r="H31" s="18"/>
      <c r="I31" s="18"/>
      <c r="J31" s="18"/>
      <c r="K31" s="197"/>
      <c r="L31" s="18"/>
      <c r="M31" s="1"/>
      <c r="N31" s="1"/>
      <c r="S31" s="18"/>
    </row>
    <row r="32" spans="1:22" x14ac:dyDescent="0.25">
      <c r="A32" s="44" t="s">
        <v>19</v>
      </c>
      <c r="B32" s="10"/>
      <c r="G32" s="11">
        <f>'Billing Determ'!Q34</f>
        <v>1656679.3299999998</v>
      </c>
      <c r="H32" s="11"/>
      <c r="I32" s="11"/>
      <c r="J32" s="11"/>
      <c r="K32" s="199"/>
      <c r="L32" s="11"/>
      <c r="M32" s="122" t="s">
        <v>108</v>
      </c>
      <c r="N32" s="10"/>
      <c r="S32" s="37">
        <f>S30-J30</f>
        <v>0</v>
      </c>
    </row>
    <row r="33" spans="1:19" x14ac:dyDescent="0.25">
      <c r="A33" s="10"/>
      <c r="B33" s="10"/>
      <c r="G33" s="10"/>
      <c r="H33" s="10"/>
      <c r="I33" s="10"/>
      <c r="J33" s="10"/>
      <c r="K33" s="200"/>
      <c r="L33" s="10"/>
      <c r="M33" s="48"/>
      <c r="N33" s="10"/>
      <c r="S33" s="10"/>
    </row>
    <row r="34" spans="1:19" x14ac:dyDescent="0.25">
      <c r="A34" s="44" t="s">
        <v>13</v>
      </c>
      <c r="B34" s="10"/>
      <c r="G34" s="27">
        <f>G30-G32</f>
        <v>-587463.62594199996</v>
      </c>
      <c r="H34" s="27"/>
      <c r="I34" s="27"/>
      <c r="J34" s="27">
        <f>J30-G30</f>
        <v>0</v>
      </c>
      <c r="K34" s="197"/>
      <c r="L34" s="27"/>
      <c r="M34" s="122" t="s">
        <v>109</v>
      </c>
      <c r="N34" s="10"/>
      <c r="S34" s="153">
        <f>S32/J30</f>
        <v>0</v>
      </c>
    </row>
    <row r="35" spans="1:19" x14ac:dyDescent="0.25">
      <c r="A35" s="10"/>
      <c r="B35" s="10"/>
      <c r="G35" s="11"/>
      <c r="H35" s="11"/>
      <c r="I35" s="11"/>
      <c r="J35" s="11"/>
      <c r="K35" s="201"/>
      <c r="L35" s="11"/>
      <c r="M35" s="34"/>
      <c r="N35" s="10"/>
      <c r="S35" s="11"/>
    </row>
    <row r="36" spans="1:19" x14ac:dyDescent="0.25">
      <c r="A36" s="44" t="s">
        <v>26</v>
      </c>
      <c r="B36" s="10"/>
      <c r="G36" s="28">
        <f>G34/G32</f>
        <v>-0.35460309989018818</v>
      </c>
      <c r="H36" s="28"/>
      <c r="I36" s="28"/>
      <c r="J36" s="28">
        <f>J34/G32</f>
        <v>0</v>
      </c>
      <c r="K36" s="197"/>
      <c r="L36" s="28"/>
      <c r="M36" s="59" t="s">
        <v>85</v>
      </c>
      <c r="N36" s="10"/>
      <c r="S36" s="50">
        <f>S32/P12</f>
        <v>0</v>
      </c>
    </row>
    <row r="37" spans="1:19" x14ac:dyDescent="0.25">
      <c r="A37" s="44"/>
      <c r="B37" s="10"/>
      <c r="G37" s="28"/>
      <c r="H37" s="28"/>
      <c r="I37" s="28"/>
      <c r="J37" s="28"/>
      <c r="K37" s="28"/>
      <c r="L37" s="28"/>
      <c r="M37" s="44"/>
      <c r="N37" s="10"/>
      <c r="S37" s="28"/>
    </row>
    <row r="38" spans="1:19" x14ac:dyDescent="0.25">
      <c r="A38" s="44"/>
      <c r="B38" s="10"/>
      <c r="G38" s="214"/>
      <c r="H38" s="28"/>
      <c r="I38" s="28"/>
      <c r="J38" s="28"/>
      <c r="K38" s="28"/>
      <c r="L38" s="28"/>
      <c r="M38" s="44"/>
      <c r="N38" s="10"/>
      <c r="S38" s="28"/>
    </row>
    <row r="39" spans="1:19" x14ac:dyDescent="0.25">
      <c r="A39" s="44"/>
      <c r="B39" s="10"/>
      <c r="G39" s="214"/>
      <c r="H39" s="28"/>
      <c r="I39" s="28"/>
      <c r="J39" s="28"/>
      <c r="K39" s="28"/>
      <c r="L39" s="28"/>
      <c r="M39" s="44"/>
      <c r="N39" s="10"/>
      <c r="S39" s="28"/>
    </row>
    <row r="40" spans="1:19" x14ac:dyDescent="0.25">
      <c r="A40" s="44"/>
      <c r="B40" s="10"/>
      <c r="D40" s="31"/>
      <c r="G40" s="214"/>
      <c r="H40" s="28"/>
      <c r="I40" s="28"/>
      <c r="J40" s="28"/>
      <c r="K40" s="28"/>
      <c r="L40" s="28"/>
      <c r="M40" s="44"/>
      <c r="N40" s="10"/>
      <c r="S40" s="28"/>
    </row>
    <row r="41" spans="1:19" x14ac:dyDescent="0.25">
      <c r="A41" s="44"/>
      <c r="B41" s="10"/>
      <c r="G41" s="28"/>
      <c r="H41" s="28"/>
      <c r="I41" s="28"/>
      <c r="J41" s="28"/>
      <c r="K41" s="28"/>
      <c r="L41" s="28"/>
      <c r="M41" s="44"/>
      <c r="N41" s="10"/>
      <c r="S41" s="28"/>
    </row>
    <row r="42" spans="1:19" x14ac:dyDescent="0.25">
      <c r="A42" s="44"/>
      <c r="B42" s="10"/>
      <c r="G42" s="28"/>
      <c r="H42" s="28"/>
      <c r="I42" s="28"/>
      <c r="J42" s="28"/>
      <c r="K42" s="28"/>
      <c r="L42" s="28"/>
      <c r="M42" s="44"/>
      <c r="N42" s="10"/>
      <c r="S42" s="28"/>
    </row>
    <row r="43" spans="1:19" ht="18.75" customHeight="1" x14ac:dyDescent="0.25">
      <c r="A43" s="44"/>
      <c r="B43" s="11"/>
      <c r="G43" s="28"/>
      <c r="H43" s="28"/>
      <c r="I43" s="28"/>
      <c r="J43" s="28"/>
      <c r="K43" s="28"/>
      <c r="L43" s="28"/>
      <c r="N43" s="34"/>
    </row>
    <row r="44" spans="1:19" x14ac:dyDescent="0.25">
      <c r="E44" s="11"/>
      <c r="N44" s="34"/>
    </row>
    <row r="58" ht="16.5" customHeight="1" x14ac:dyDescent="0.25"/>
    <row r="91" ht="15" customHeight="1" x14ac:dyDescent="0.25"/>
    <row r="137" spans="2:14" x14ac:dyDescent="0.25">
      <c r="N137" s="53"/>
    </row>
    <row r="138" spans="2:14" x14ac:dyDescent="0.25">
      <c r="B138" s="19"/>
      <c r="C138" s="53"/>
      <c r="D138" s="53"/>
      <c r="E138" s="19"/>
      <c r="F138" s="19"/>
      <c r="G138" s="19"/>
      <c r="H138" s="19"/>
      <c r="I138" s="19"/>
      <c r="J138" s="19"/>
      <c r="K138" s="19"/>
      <c r="L138" s="19"/>
      <c r="N138" s="53"/>
    </row>
    <row r="139" spans="2:14" x14ac:dyDescent="0.25">
      <c r="B139" s="19"/>
      <c r="C139" s="55"/>
      <c r="D139" s="81"/>
      <c r="E139" s="86"/>
      <c r="F139" s="19"/>
      <c r="G139" s="19"/>
      <c r="H139" s="19"/>
      <c r="I139" s="19"/>
      <c r="J139" s="19"/>
      <c r="K139" s="19"/>
      <c r="L139" s="19"/>
      <c r="N139" s="53"/>
    </row>
    <row r="140" spans="2:14" x14ac:dyDescent="0.25">
      <c r="B140" s="19"/>
      <c r="C140" s="55"/>
      <c r="D140" s="81"/>
      <c r="E140" s="86"/>
      <c r="F140" s="19"/>
      <c r="G140" s="19"/>
      <c r="H140" s="19"/>
      <c r="I140" s="19"/>
      <c r="J140" s="19"/>
      <c r="K140" s="19"/>
      <c r="L140" s="19"/>
      <c r="N140" s="53"/>
    </row>
    <row r="141" spans="2:14" x14ac:dyDescent="0.25">
      <c r="B141" s="19"/>
      <c r="C141" s="55"/>
      <c r="D141" s="81"/>
      <c r="E141" s="86"/>
      <c r="F141" s="19"/>
      <c r="G141" s="19"/>
      <c r="H141" s="19"/>
      <c r="I141" s="19"/>
      <c r="J141" s="19"/>
      <c r="K141" s="19"/>
      <c r="L141" s="19"/>
      <c r="N141" s="53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1"/>
  <sheetViews>
    <sheetView view="pageBreakPreview" topLeftCell="A33" zoomScale="75" zoomScaleNormal="85" zoomScaleSheetLayoutView="75" workbookViewId="0">
      <selection activeCell="G9" sqref="G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2.14062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Rates'!B1</f>
        <v>JACKSON PURCHASE ENERGY CORPORATION</v>
      </c>
      <c r="N1" s="1"/>
    </row>
    <row r="2" spans="1:19" x14ac:dyDescent="0.25">
      <c r="A2" s="59" t="str">
        <f>List!B10</f>
        <v>I-E - Large Commercial Existing - Direct Serve</v>
      </c>
      <c r="N2" s="34"/>
      <c r="O2" s="34"/>
      <c r="P2" s="34"/>
      <c r="Q2" s="34"/>
      <c r="R2" s="34"/>
      <c r="S2" s="34"/>
    </row>
    <row r="3" spans="1:19" ht="16.5" thickBot="1" x14ac:dyDescent="0.3">
      <c r="A3" s="259" t="str">
        <f>List!C10</f>
        <v>I-E</v>
      </c>
      <c r="B3" s="34"/>
      <c r="C3" s="34"/>
      <c r="N3" s="34"/>
      <c r="O3" s="34"/>
      <c r="P3" s="34"/>
      <c r="Q3" s="34"/>
      <c r="R3" s="34"/>
      <c r="S3" s="34"/>
    </row>
    <row r="4" spans="1:19" x14ac:dyDescent="0.25">
      <c r="A4" s="34"/>
      <c r="B4" s="34"/>
      <c r="C4" s="34"/>
      <c r="D4" s="358" t="s">
        <v>30</v>
      </c>
      <c r="E4" s="359"/>
      <c r="F4" s="359"/>
      <c r="G4" s="360"/>
      <c r="H4" s="349"/>
      <c r="I4" s="358" t="s">
        <v>107</v>
      </c>
      <c r="J4" s="360"/>
      <c r="K4" s="196"/>
      <c r="L4" s="349"/>
      <c r="M4" s="34"/>
      <c r="N4" s="34"/>
      <c r="O4" s="34"/>
      <c r="P4" s="358" t="s">
        <v>90</v>
      </c>
      <c r="Q4" s="359"/>
      <c r="R4" s="359"/>
      <c r="S4" s="360"/>
    </row>
    <row r="5" spans="1:19" ht="16.5" thickBot="1" x14ac:dyDescent="0.3">
      <c r="A5" s="57"/>
      <c r="B5" s="112"/>
      <c r="C5" s="349"/>
      <c r="D5" s="361"/>
      <c r="E5" s="362"/>
      <c r="F5" s="362"/>
      <c r="G5" s="363"/>
      <c r="H5" s="349"/>
      <c r="I5" s="361"/>
      <c r="J5" s="363"/>
      <c r="K5" s="196"/>
      <c r="L5" s="349"/>
      <c r="M5" s="57"/>
      <c r="N5" s="112"/>
      <c r="O5" s="349"/>
      <c r="P5" s="361"/>
      <c r="Q5" s="362"/>
      <c r="R5" s="362"/>
      <c r="S5" s="363"/>
    </row>
    <row r="6" spans="1:19" x14ac:dyDescent="0.25">
      <c r="A6" s="4"/>
      <c r="B6" s="4"/>
      <c r="C6" s="4"/>
      <c r="D6" s="4" t="s">
        <v>1</v>
      </c>
      <c r="E6" s="4"/>
      <c r="F6" s="4"/>
      <c r="G6" s="4" t="s">
        <v>2</v>
      </c>
      <c r="H6" s="4"/>
      <c r="I6" s="4"/>
      <c r="J6" s="4" t="s">
        <v>2</v>
      </c>
      <c r="K6" s="196"/>
      <c r="L6" s="4"/>
      <c r="M6" s="4"/>
      <c r="N6" s="4"/>
      <c r="O6" s="4"/>
      <c r="P6" s="4" t="s">
        <v>1</v>
      </c>
      <c r="Q6" s="4"/>
      <c r="R6" s="4"/>
      <c r="S6" s="4" t="s">
        <v>2</v>
      </c>
    </row>
    <row r="7" spans="1:19" ht="16.5" thickBot="1" x14ac:dyDescent="0.3">
      <c r="A7" s="5"/>
      <c r="B7" s="5"/>
      <c r="C7" s="5"/>
      <c r="D7" s="5" t="s">
        <v>4</v>
      </c>
      <c r="E7" s="364" t="s">
        <v>5</v>
      </c>
      <c r="F7" s="364"/>
      <c r="G7" s="5" t="s">
        <v>6</v>
      </c>
      <c r="H7" s="5"/>
      <c r="I7" s="5" t="s">
        <v>5</v>
      </c>
      <c r="J7" s="5" t="s">
        <v>6</v>
      </c>
      <c r="K7" s="195"/>
      <c r="L7" s="5"/>
      <c r="M7" s="5"/>
      <c r="N7" s="5"/>
      <c r="O7" s="5"/>
      <c r="P7" s="5" t="s">
        <v>4</v>
      </c>
      <c r="Q7" s="364" t="s">
        <v>5</v>
      </c>
      <c r="R7" s="364"/>
      <c r="S7" s="5" t="s">
        <v>6</v>
      </c>
    </row>
    <row r="8" spans="1:19" x14ac:dyDescent="0.25">
      <c r="K8" s="196"/>
    </row>
    <row r="9" spans="1:19" x14ac:dyDescent="0.25">
      <c r="K9" s="196"/>
    </row>
    <row r="10" spans="1:19" x14ac:dyDescent="0.25">
      <c r="A10" s="160" t="s">
        <v>10</v>
      </c>
      <c r="K10" s="196"/>
      <c r="M10" s="160" t="s">
        <v>10</v>
      </c>
    </row>
    <row r="11" spans="1:19" ht="31.5" x14ac:dyDescent="0.25">
      <c r="D11" s="215" t="s">
        <v>94</v>
      </c>
      <c r="E11" s="215" t="s">
        <v>95</v>
      </c>
      <c r="I11" s="215" t="s">
        <v>95</v>
      </c>
      <c r="K11" s="196"/>
      <c r="P11" s="215" t="s">
        <v>94</v>
      </c>
      <c r="Q11" s="215" t="s">
        <v>95</v>
      </c>
    </row>
    <row r="12" spans="1:19" x14ac:dyDescent="0.25">
      <c r="B12" s="2" t="s">
        <v>106</v>
      </c>
      <c r="D12" s="39">
        <f>'Billing Determ'!Q11</f>
        <v>12</v>
      </c>
      <c r="E12" s="9">
        <f>'Present and Proposed Rates'!F30</f>
        <v>414.97</v>
      </c>
      <c r="G12" s="11">
        <f>D12*E12</f>
        <v>4979.6400000000003</v>
      </c>
      <c r="H12" s="11"/>
      <c r="I12" s="219">
        <f>'Present and Proposed Rates'!G30</f>
        <v>414.97</v>
      </c>
      <c r="J12" s="11">
        <f>I12*D12</f>
        <v>4979.6400000000003</v>
      </c>
      <c r="K12" s="197"/>
      <c r="L12" s="11"/>
      <c r="N12" s="2" t="s">
        <v>101</v>
      </c>
      <c r="P12" s="39">
        <f>D12</f>
        <v>12</v>
      </c>
      <c r="Q12" s="9">
        <f>'Present and Proposed Rates'!H30</f>
        <v>414.97</v>
      </c>
      <c r="S12" s="11">
        <f>P12*Q12</f>
        <v>4979.6400000000003</v>
      </c>
    </row>
    <row r="13" spans="1:19" x14ac:dyDescent="0.25">
      <c r="D13" s="39"/>
      <c r="E13" s="9"/>
      <c r="G13" s="11"/>
      <c r="H13" s="11"/>
      <c r="I13" s="219"/>
      <c r="J13" s="11"/>
      <c r="K13" s="197"/>
      <c r="L13" s="11"/>
      <c r="P13" s="39"/>
      <c r="Q13" s="9"/>
      <c r="S13" s="11"/>
    </row>
    <row r="14" spans="1:19" x14ac:dyDescent="0.25">
      <c r="D14" s="8"/>
      <c r="G14" s="11"/>
      <c r="H14" s="11"/>
      <c r="I14" s="52"/>
      <c r="J14" s="11"/>
      <c r="K14" s="197"/>
      <c r="L14" s="11"/>
      <c r="P14" s="8"/>
      <c r="S14" s="11"/>
    </row>
    <row r="15" spans="1:19" x14ac:dyDescent="0.25">
      <c r="A15" s="1" t="s">
        <v>7</v>
      </c>
      <c r="D15" s="8"/>
      <c r="G15" s="11"/>
      <c r="H15" s="11"/>
      <c r="I15" s="52"/>
      <c r="J15" s="11"/>
      <c r="K15" s="197"/>
      <c r="L15" s="11"/>
      <c r="M15" s="1" t="s">
        <v>7</v>
      </c>
      <c r="P15" s="221"/>
      <c r="Q15" s="52"/>
      <c r="S15" s="11"/>
    </row>
    <row r="16" spans="1:19" x14ac:dyDescent="0.25">
      <c r="D16" s="216" t="s">
        <v>8</v>
      </c>
      <c r="E16" s="217" t="s">
        <v>11</v>
      </c>
      <c r="G16" s="11"/>
      <c r="H16" s="11"/>
      <c r="I16" s="217" t="s">
        <v>11</v>
      </c>
      <c r="J16" s="11"/>
      <c r="K16" s="197"/>
      <c r="L16" s="11"/>
      <c r="P16" s="216" t="s">
        <v>8</v>
      </c>
      <c r="Q16" s="217" t="s">
        <v>11</v>
      </c>
      <c r="S16" s="11"/>
    </row>
    <row r="17" spans="1:22" x14ac:dyDescent="0.25">
      <c r="B17" s="2" t="s">
        <v>150</v>
      </c>
      <c r="D17" s="39">
        <f>'Billing Determ'!Q23</f>
        <v>5156881</v>
      </c>
      <c r="E17" s="40">
        <f>'Present and Proposed Rates'!F31</f>
        <v>3.8124999999999999E-2</v>
      </c>
      <c r="F17" s="19"/>
      <c r="G17" s="18">
        <f>D17*E17</f>
        <v>196606.08812500001</v>
      </c>
      <c r="H17" s="18"/>
      <c r="I17" s="218">
        <f>'Present and Proposed Rates'!G26</f>
        <v>3.8124999999999999E-2</v>
      </c>
      <c r="J17" s="11">
        <f>I17*D17</f>
        <v>196606.08812500001</v>
      </c>
      <c r="K17" s="197"/>
      <c r="L17" s="18"/>
      <c r="N17" s="2" t="s">
        <v>150</v>
      </c>
      <c r="P17" s="39">
        <f>D17</f>
        <v>5156881</v>
      </c>
      <c r="Q17" s="40">
        <f>'Present and Proposed Rates'!H26</f>
        <v>3.8124999999999999E-2</v>
      </c>
      <c r="R17" s="19"/>
      <c r="S17" s="18">
        <f>P17*Q17</f>
        <v>196606.08812500001</v>
      </c>
    </row>
    <row r="18" spans="1:22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x14ac:dyDescent="0.25">
      <c r="A19" s="1" t="s">
        <v>96</v>
      </c>
      <c r="B19" s="19"/>
      <c r="C19" s="19"/>
      <c r="D19" s="49"/>
      <c r="E19" s="218"/>
      <c r="F19" s="19"/>
      <c r="G19" s="18"/>
      <c r="H19" s="18"/>
      <c r="I19" s="218"/>
      <c r="J19" s="18"/>
      <c r="K19" s="197"/>
      <c r="L19" s="18"/>
      <c r="M19" s="1" t="s">
        <v>96</v>
      </c>
      <c r="N19" s="19"/>
      <c r="O19" s="19"/>
      <c r="P19" s="39"/>
      <c r="Q19" s="40"/>
      <c r="R19" s="19"/>
      <c r="S19" s="18"/>
    </row>
    <row r="20" spans="1:22" x14ac:dyDescent="0.25">
      <c r="A20" s="1"/>
      <c r="C20" s="19"/>
      <c r="D20" s="216" t="s">
        <v>97</v>
      </c>
      <c r="E20" s="217" t="s">
        <v>98</v>
      </c>
      <c r="F20" s="19"/>
      <c r="G20" s="18"/>
      <c r="H20" s="18"/>
      <c r="I20" s="217" t="s">
        <v>98</v>
      </c>
      <c r="J20" s="18"/>
      <c r="K20" s="197"/>
      <c r="L20" s="18"/>
      <c r="M20" s="1"/>
      <c r="O20" s="19"/>
      <c r="P20" s="216" t="s">
        <v>97</v>
      </c>
      <c r="Q20" s="217" t="s">
        <v>98</v>
      </c>
      <c r="R20" s="19"/>
      <c r="S20" s="18"/>
    </row>
    <row r="21" spans="1:22" x14ac:dyDescent="0.25">
      <c r="A21" s="1"/>
      <c r="B21" s="19" t="s">
        <v>151</v>
      </c>
      <c r="C21" s="19"/>
      <c r="D21" s="39">
        <f>'Billing Determ'!Q44</f>
        <v>38530.980793854033</v>
      </c>
      <c r="E21" s="187">
        <f>'Present and Proposed Rates'!G33</f>
        <v>15.91</v>
      </c>
      <c r="F21" s="19"/>
      <c r="G21" s="18">
        <f>D21*E21</f>
        <v>613027.90443021769</v>
      </c>
      <c r="H21" s="18"/>
      <c r="I21" s="220">
        <f>'Present and Proposed Rates'!G33</f>
        <v>15.91</v>
      </c>
      <c r="J21" s="11">
        <f>I21*D21</f>
        <v>613027.90443021769</v>
      </c>
      <c r="K21" s="206"/>
      <c r="L21" s="18"/>
      <c r="M21" s="1"/>
      <c r="N21" s="19" t="s">
        <v>151</v>
      </c>
      <c r="O21" s="19"/>
      <c r="P21" s="39">
        <f>D21</f>
        <v>38530.980793854033</v>
      </c>
      <c r="Q21" s="187">
        <f>'Present and Proposed Rates'!H33</f>
        <v>15.91</v>
      </c>
      <c r="R21" s="19"/>
      <c r="S21" s="18">
        <f>P21*Q21</f>
        <v>613027.90443021769</v>
      </c>
    </row>
    <row r="22" spans="1:22" x14ac:dyDescent="0.25">
      <c r="A22" s="1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2" x14ac:dyDescent="0.25">
      <c r="A23" s="1" t="s">
        <v>99</v>
      </c>
      <c r="B23" s="59"/>
      <c r="C23" s="151"/>
      <c r="D23" s="65"/>
      <c r="E23" s="72"/>
      <c r="F23" s="34"/>
      <c r="G23" s="18"/>
      <c r="H23" s="18"/>
      <c r="I23" s="18"/>
      <c r="J23" s="18"/>
      <c r="K23" s="198"/>
      <c r="L23" s="68"/>
      <c r="M23" s="1" t="s">
        <v>99</v>
      </c>
      <c r="N23" s="59"/>
      <c r="O23" s="151"/>
      <c r="P23" s="65"/>
      <c r="Q23" s="72"/>
      <c r="R23" s="34"/>
      <c r="S23" s="18"/>
    </row>
    <row r="24" spans="1:22" x14ac:dyDescent="0.25">
      <c r="A24" s="1"/>
      <c r="B24" s="34" t="s">
        <v>93</v>
      </c>
      <c r="C24" s="151"/>
      <c r="D24" s="65"/>
      <c r="E24" s="72"/>
      <c r="F24" s="34"/>
      <c r="G24" s="18">
        <f>'Billing Determ'!Q83</f>
        <v>5797.9774990000005</v>
      </c>
      <c r="H24" s="18"/>
      <c r="I24" s="18"/>
      <c r="J24" s="18">
        <f>G24</f>
        <v>5797.9774990000005</v>
      </c>
      <c r="K24" s="198"/>
      <c r="L24" s="68"/>
      <c r="M24" s="1"/>
      <c r="N24" s="34" t="s">
        <v>93</v>
      </c>
      <c r="O24" s="151"/>
      <c r="P24" s="65"/>
      <c r="Q24" s="72"/>
      <c r="R24" s="34"/>
      <c r="S24" s="18">
        <f>G24</f>
        <v>5797.9774990000005</v>
      </c>
    </row>
    <row r="25" spans="1:22" x14ac:dyDescent="0.25">
      <c r="A25" s="1"/>
      <c r="B25" s="34" t="s">
        <v>100</v>
      </c>
      <c r="C25" s="151"/>
      <c r="D25" s="65"/>
      <c r="E25" s="72"/>
      <c r="F25" s="34"/>
      <c r="G25" s="18">
        <f>'Billing Determ'!Q95</f>
        <v>40740.514373339996</v>
      </c>
      <c r="H25" s="68"/>
      <c r="I25" s="68"/>
      <c r="J25" s="18">
        <f>G25</f>
        <v>40740.514373339996</v>
      </c>
      <c r="K25" s="198"/>
      <c r="L25" s="68"/>
      <c r="M25" s="1"/>
      <c r="N25" s="34" t="s">
        <v>100</v>
      </c>
      <c r="O25" s="151"/>
      <c r="P25" s="65"/>
      <c r="Q25" s="72"/>
      <c r="R25" s="34"/>
      <c r="S25" s="18">
        <f>G25</f>
        <v>40740.514373339996</v>
      </c>
    </row>
    <row r="26" spans="1:22" x14ac:dyDescent="0.25">
      <c r="A26" s="1"/>
      <c r="B26" s="34" t="s">
        <v>177</v>
      </c>
      <c r="C26" s="151"/>
      <c r="D26" s="65"/>
      <c r="E26" s="72"/>
      <c r="F26" s="34"/>
      <c r="G26" s="18">
        <f>'Billing Determ'!Q107</f>
        <v>-6271.2890788499999</v>
      </c>
      <c r="H26" s="68"/>
      <c r="I26" s="68"/>
      <c r="J26" s="18">
        <f>G26</f>
        <v>-6271.2890788499999</v>
      </c>
      <c r="K26" s="198"/>
      <c r="L26" s="68"/>
      <c r="M26" s="1"/>
      <c r="N26" s="34" t="s">
        <v>130</v>
      </c>
      <c r="O26" s="151"/>
      <c r="P26" s="65"/>
      <c r="Q26" s="72"/>
      <c r="R26" s="34"/>
      <c r="S26" s="18">
        <f>J26</f>
        <v>-6271.2890788499999</v>
      </c>
    </row>
    <row r="27" spans="1:22" x14ac:dyDescent="0.25">
      <c r="A27" s="1"/>
      <c r="B27" s="34" t="s">
        <v>176</v>
      </c>
      <c r="C27" s="151"/>
      <c r="D27" s="65"/>
      <c r="E27" s="72"/>
      <c r="F27" s="34"/>
      <c r="G27" s="18">
        <f>'Billing Determ'!Q119</f>
        <v>6900.7264880000002</v>
      </c>
      <c r="H27" s="18"/>
      <c r="I27" s="18"/>
      <c r="J27" s="18">
        <f>G27</f>
        <v>6900.7264880000002</v>
      </c>
      <c r="K27" s="198"/>
      <c r="L27" s="68"/>
      <c r="M27" s="1"/>
      <c r="N27" s="34" t="s">
        <v>93</v>
      </c>
      <c r="O27" s="151"/>
      <c r="P27" s="65"/>
      <c r="Q27" s="72"/>
      <c r="R27" s="34"/>
      <c r="S27" s="18">
        <f>G27</f>
        <v>6900.7264880000002</v>
      </c>
    </row>
    <row r="28" spans="1:22" x14ac:dyDescent="0.25">
      <c r="B28" s="19"/>
      <c r="C28" s="19"/>
      <c r="D28" s="39"/>
      <c r="E28" s="40"/>
      <c r="F28" s="19"/>
      <c r="G28" s="50"/>
      <c r="H28" s="50"/>
      <c r="I28" s="50"/>
      <c r="J28" s="50"/>
      <c r="K28" s="197"/>
      <c r="L28" s="50"/>
      <c r="M28" s="160"/>
    </row>
    <row r="29" spans="1:22" x14ac:dyDescent="0.25">
      <c r="A29" s="1"/>
      <c r="D29" s="30"/>
      <c r="G29" s="18"/>
      <c r="H29" s="18"/>
      <c r="I29" s="18"/>
      <c r="J29" s="18"/>
      <c r="K29" s="197"/>
      <c r="L29" s="18"/>
      <c r="M29" s="1"/>
      <c r="S29" s="18"/>
    </row>
    <row r="30" spans="1:22" ht="16.5" thickBot="1" x14ac:dyDescent="0.3">
      <c r="A30" s="1" t="s">
        <v>80</v>
      </c>
      <c r="G30" s="29">
        <f>SUM(G12:G27)</f>
        <v>861781.56183670775</v>
      </c>
      <c r="H30" s="18"/>
      <c r="I30" s="18"/>
      <c r="J30" s="29">
        <f>SUM(J12:J27)</f>
        <v>861781.56183670775</v>
      </c>
      <c r="K30" s="197"/>
      <c r="L30" s="18"/>
      <c r="M30" s="1" t="s">
        <v>80</v>
      </c>
      <c r="S30" s="29">
        <f>SUM(S12:S27)</f>
        <v>861781.56183670775</v>
      </c>
    </row>
    <row r="31" spans="1:22" ht="16.5" thickTop="1" x14ac:dyDescent="0.25">
      <c r="A31" s="1"/>
      <c r="B31" s="1"/>
      <c r="G31" s="18"/>
      <c r="H31" s="18"/>
      <c r="I31" s="18"/>
      <c r="J31" s="18"/>
      <c r="K31" s="197"/>
      <c r="L31" s="18"/>
      <c r="M31" s="1"/>
      <c r="N31" s="1"/>
      <c r="S31" s="18"/>
    </row>
    <row r="32" spans="1:22" x14ac:dyDescent="0.25">
      <c r="A32" s="44" t="s">
        <v>19</v>
      </c>
      <c r="B32" s="10"/>
      <c r="G32" s="11">
        <f>'Billing Determ'!Q35</f>
        <v>825819.24999999988</v>
      </c>
      <c r="H32" s="11"/>
      <c r="I32" s="11"/>
      <c r="J32" s="11"/>
      <c r="K32" s="199"/>
      <c r="L32" s="11"/>
      <c r="M32" s="122" t="s">
        <v>108</v>
      </c>
      <c r="N32" s="10"/>
      <c r="S32" s="37">
        <f>S30-J30</f>
        <v>0</v>
      </c>
    </row>
    <row r="33" spans="1:19" x14ac:dyDescent="0.25">
      <c r="A33" s="10"/>
      <c r="B33" s="10"/>
      <c r="G33" s="10"/>
      <c r="H33" s="10"/>
      <c r="I33" s="10"/>
      <c r="J33" s="10"/>
      <c r="K33" s="200"/>
      <c r="L33" s="10"/>
      <c r="M33" s="48"/>
      <c r="N33" s="10"/>
      <c r="S33" s="10"/>
    </row>
    <row r="34" spans="1:19" x14ac:dyDescent="0.25">
      <c r="A34" s="44" t="s">
        <v>13</v>
      </c>
      <c r="B34" s="10"/>
      <c r="G34" s="27">
        <f>G30-G32</f>
        <v>35962.311836707871</v>
      </c>
      <c r="H34" s="27"/>
      <c r="I34" s="27"/>
      <c r="J34" s="27">
        <f>J30-G30</f>
        <v>0</v>
      </c>
      <c r="K34" s="197"/>
      <c r="L34" s="27"/>
      <c r="M34" s="122" t="s">
        <v>109</v>
      </c>
      <c r="N34" s="10"/>
      <c r="S34" s="153">
        <f>S32/J30</f>
        <v>0</v>
      </c>
    </row>
    <row r="35" spans="1:19" x14ac:dyDescent="0.25">
      <c r="A35" s="10"/>
      <c r="B35" s="10"/>
      <c r="G35" s="11"/>
      <c r="H35" s="11"/>
      <c r="I35" s="11"/>
      <c r="J35" s="11"/>
      <c r="K35" s="201"/>
      <c r="L35" s="11"/>
      <c r="M35" s="34"/>
      <c r="N35" s="10"/>
      <c r="S35" s="11"/>
    </row>
    <row r="36" spans="1:19" x14ac:dyDescent="0.25">
      <c r="A36" s="44" t="s">
        <v>26</v>
      </c>
      <c r="B36" s="10"/>
      <c r="G36" s="28">
        <f>G34/G32</f>
        <v>4.3547437089542146E-2</v>
      </c>
      <c r="H36" s="28"/>
      <c r="I36" s="28"/>
      <c r="J36" s="28">
        <f>J34/G32</f>
        <v>0</v>
      </c>
      <c r="K36" s="197"/>
      <c r="L36" s="28"/>
      <c r="M36" s="59" t="s">
        <v>85</v>
      </c>
      <c r="N36" s="10"/>
      <c r="S36" s="50">
        <f>S32/P12</f>
        <v>0</v>
      </c>
    </row>
    <row r="37" spans="1:19" x14ac:dyDescent="0.25">
      <c r="A37" s="44"/>
      <c r="B37" s="10"/>
      <c r="G37" s="28"/>
      <c r="H37" s="28"/>
      <c r="I37" s="28"/>
      <c r="J37" s="28"/>
      <c r="K37" s="28"/>
      <c r="L37" s="28"/>
      <c r="M37" s="44"/>
      <c r="N37" s="10"/>
      <c r="S37" s="28"/>
    </row>
    <row r="38" spans="1:19" x14ac:dyDescent="0.25">
      <c r="A38" s="44"/>
      <c r="B38" s="10"/>
      <c r="D38" s="31"/>
      <c r="G38" s="214"/>
      <c r="H38" s="28"/>
      <c r="I38" s="28"/>
      <c r="J38" s="28"/>
      <c r="K38" s="28"/>
      <c r="L38" s="28"/>
      <c r="M38" s="44"/>
      <c r="N38" s="10"/>
      <c r="S38" s="28"/>
    </row>
    <row r="39" spans="1:19" x14ac:dyDescent="0.25">
      <c r="A39" s="44"/>
      <c r="B39" s="10"/>
      <c r="G39" s="214"/>
      <c r="H39" s="28"/>
      <c r="I39" s="28"/>
      <c r="J39" s="28"/>
      <c r="K39" s="28"/>
      <c r="L39" s="28"/>
      <c r="M39" s="44"/>
      <c r="N39" s="10"/>
      <c r="S39" s="28"/>
    </row>
    <row r="40" spans="1:19" x14ac:dyDescent="0.25">
      <c r="A40" s="44"/>
      <c r="B40" s="10"/>
      <c r="D40" s="31"/>
      <c r="G40" s="214"/>
      <c r="H40" s="28"/>
      <c r="I40" s="28"/>
      <c r="J40" s="28"/>
      <c r="K40" s="28"/>
      <c r="L40" s="28"/>
      <c r="M40" s="44"/>
      <c r="N40" s="10"/>
      <c r="S40" s="28"/>
    </row>
    <row r="41" spans="1:19" x14ac:dyDescent="0.25">
      <c r="A41" s="44"/>
      <c r="B41" s="10"/>
      <c r="G41" s="28"/>
      <c r="H41" s="28"/>
      <c r="I41" s="28"/>
      <c r="J41" s="28"/>
      <c r="K41" s="28"/>
      <c r="L41" s="28"/>
      <c r="M41" s="44"/>
      <c r="N41" s="10"/>
      <c r="S41" s="28"/>
    </row>
    <row r="42" spans="1:19" x14ac:dyDescent="0.25">
      <c r="A42" s="44"/>
      <c r="B42" s="10"/>
      <c r="G42" s="28"/>
      <c r="H42" s="28"/>
      <c r="I42" s="28"/>
      <c r="J42" s="28"/>
      <c r="K42" s="28"/>
      <c r="L42" s="28"/>
      <c r="M42" s="44"/>
      <c r="N42" s="10"/>
      <c r="S42" s="28"/>
    </row>
    <row r="43" spans="1:19" ht="18.75" customHeight="1" x14ac:dyDescent="0.25">
      <c r="A43" s="44"/>
      <c r="B43" s="11"/>
      <c r="G43" s="28"/>
      <c r="H43" s="28"/>
      <c r="I43" s="28"/>
      <c r="J43" s="28"/>
      <c r="K43" s="28"/>
      <c r="L43" s="28"/>
      <c r="N43" s="34"/>
    </row>
    <row r="44" spans="1:19" x14ac:dyDescent="0.25">
      <c r="E44" s="11"/>
      <c r="N44" s="34"/>
    </row>
    <row r="58" ht="16.5" customHeight="1" x14ac:dyDescent="0.25"/>
    <row r="91" ht="15" customHeight="1" x14ac:dyDescent="0.25"/>
    <row r="137" spans="2:14" x14ac:dyDescent="0.25">
      <c r="N137" s="53"/>
    </row>
    <row r="138" spans="2:14" x14ac:dyDescent="0.25">
      <c r="B138" s="19"/>
      <c r="C138" s="53"/>
      <c r="D138" s="53"/>
      <c r="E138" s="19"/>
      <c r="F138" s="19"/>
      <c r="G138" s="19"/>
      <c r="H138" s="19"/>
      <c r="I138" s="19"/>
      <c r="J138" s="19"/>
      <c r="K138" s="19"/>
      <c r="L138" s="19"/>
      <c r="N138" s="53"/>
    </row>
    <row r="139" spans="2:14" x14ac:dyDescent="0.25">
      <c r="B139" s="19"/>
      <c r="C139" s="55"/>
      <c r="D139" s="81"/>
      <c r="E139" s="86"/>
      <c r="F139" s="19"/>
      <c r="G139" s="19"/>
      <c r="H139" s="19"/>
      <c r="I139" s="19"/>
      <c r="J139" s="19"/>
      <c r="K139" s="19"/>
      <c r="L139" s="19"/>
      <c r="N139" s="53"/>
    </row>
    <row r="140" spans="2:14" x14ac:dyDescent="0.25">
      <c r="B140" s="19"/>
      <c r="C140" s="55"/>
      <c r="D140" s="81"/>
      <c r="E140" s="86"/>
      <c r="F140" s="19"/>
      <c r="G140" s="19"/>
      <c r="H140" s="19"/>
      <c r="I140" s="19"/>
      <c r="J140" s="19"/>
      <c r="K140" s="19"/>
      <c r="L140" s="19"/>
      <c r="N140" s="53"/>
    </row>
    <row r="141" spans="2:14" x14ac:dyDescent="0.25">
      <c r="B141" s="19"/>
      <c r="C141" s="55"/>
      <c r="D141" s="81"/>
      <c r="E141" s="86"/>
      <c r="F141" s="19"/>
      <c r="G141" s="19"/>
      <c r="H141" s="19"/>
      <c r="I141" s="19"/>
      <c r="J141" s="19"/>
      <c r="K141" s="19"/>
      <c r="L141" s="19"/>
      <c r="N141" s="53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Present and Proposed Rates</vt:lpstr>
      <vt:lpstr>R</vt:lpstr>
      <vt:lpstr>Residential NonTOU</vt:lpstr>
      <vt:lpstr>Resid. - TOU</vt:lpstr>
      <vt:lpstr>C-1</vt:lpstr>
      <vt:lpstr>C-3</vt:lpstr>
      <vt:lpstr>D</vt:lpstr>
      <vt:lpstr>I-E</vt:lpstr>
      <vt:lpstr>I-E Direct</vt:lpstr>
      <vt:lpstr>L</vt:lpstr>
      <vt:lpstr>Lighting</vt:lpstr>
      <vt:lpstr>Incr-R</vt:lpstr>
      <vt:lpstr>Summary</vt:lpstr>
      <vt:lpstr>List</vt:lpstr>
      <vt:lpstr>Billing Determ</vt:lpstr>
      <vt:lpstr>Notice Tables</vt:lpstr>
      <vt:lpstr>'C-1'!Print_Area</vt:lpstr>
      <vt:lpstr>'C-3'!Print_Area</vt:lpstr>
      <vt:lpstr>D!Print_Area</vt:lpstr>
      <vt:lpstr>'I-E'!Print_Area</vt:lpstr>
      <vt:lpstr>'I-E Direct'!Print_Area</vt:lpstr>
      <vt:lpstr>'Incr-R'!Print_Area</vt:lpstr>
      <vt:lpstr>L!Print_Area</vt:lpstr>
      <vt:lpstr>Lighting!Print_Area</vt:lpstr>
      <vt:lpstr>'Present and Proposed Rates'!Print_Area</vt:lpstr>
      <vt:lpstr>'R'!Print_Area</vt:lpstr>
      <vt:lpstr>'Resid. - TOU'!Print_Area</vt:lpstr>
      <vt:lpstr>'Residential NonTOU'!Print_Area</vt:lpstr>
      <vt:lpstr>Summary!Print_Area</vt:lpstr>
      <vt:lpstr>'Incr-R'!Print_Titles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2019-03-25T18:41:21Z</cp:lastPrinted>
  <dcterms:created xsi:type="dcterms:W3CDTF">2000-07-10T18:54:31Z</dcterms:created>
  <dcterms:modified xsi:type="dcterms:W3CDTF">2019-06-13T18:03:02Z</dcterms:modified>
</cp:coreProperties>
</file>