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11196" yWindow="-60" windowWidth="17532" windowHeight="12888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71027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</workbook>
</file>

<file path=xl/calcChain.xml><?xml version="1.0" encoding="utf-8"?>
<calcChain xmlns="http://schemas.openxmlformats.org/spreadsheetml/2006/main">
  <c r="A1" i="10" l="1"/>
  <c r="F53" i="11" l="1"/>
  <c r="H17" i="15" l="1"/>
  <c r="H16" i="15"/>
  <c r="C32" i="15" l="1"/>
  <c r="J55" i="12" l="1"/>
  <c r="G7" i="12" l="1"/>
  <c r="C30" i="15" l="1"/>
  <c r="C34" i="15"/>
  <c r="C36" i="15" l="1"/>
  <c r="C38" i="15" l="1"/>
  <c r="C40" i="15" s="1"/>
  <c r="E44" i="12"/>
  <c r="E31" i="12" l="1"/>
  <c r="F14" i="10" l="1"/>
  <c r="A1" i="11" l="1"/>
  <c r="A2" i="12" s="1"/>
  <c r="A1" i="15" s="1"/>
  <c r="B65" i="11" l="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J20" i="11" l="1"/>
  <c r="J37" i="11"/>
  <c r="H37" i="11" l="1"/>
  <c r="H20" i="11"/>
  <c r="F20" i="11" l="1"/>
  <c r="F37" i="11"/>
  <c r="I36" i="9" l="1"/>
  <c r="I15" i="9" s="1"/>
  <c r="J37" i="12" l="1"/>
  <c r="H53" i="11" l="1"/>
  <c r="H45" i="11"/>
  <c r="H48" i="11" s="1"/>
  <c r="H52" i="11" s="1"/>
  <c r="J45" i="11"/>
  <c r="J48" i="11" s="1"/>
  <c r="J52" i="11" s="1"/>
  <c r="J53" i="11"/>
  <c r="F45" i="11"/>
  <c r="F48" i="11" s="1"/>
  <c r="F52" i="11" s="1"/>
  <c r="J55" i="11" l="1"/>
  <c r="F55" i="11"/>
  <c r="H55" i="11"/>
  <c r="J58" i="11" l="1"/>
  <c r="J62" i="11" s="1"/>
  <c r="J68" i="11" s="1"/>
  <c r="I43" i="9" s="1"/>
  <c r="I47" i="9" s="1"/>
  <c r="I16" i="9" s="1"/>
  <c r="J51" i="12" l="1"/>
  <c r="J24" i="12" l="1"/>
  <c r="J53" i="12" s="1"/>
  <c r="J57" i="12" s="1"/>
  <c r="I54" i="9" s="1"/>
  <c r="I58" i="9" s="1"/>
  <c r="I17" i="9" s="1"/>
  <c r="I18" i="9" s="1"/>
</calcChain>
</file>

<file path=xl/comments1.xml><?xml version="1.0" encoding="utf-8"?>
<comments xmlns="http://schemas.openxmlformats.org/spreadsheetml/2006/main">
  <authors>
    <author>t27726</author>
  </authors>
  <commentList>
    <comment ref="I25" authorId="0" shapeId="0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>
  <authors>
    <author>t27726</author>
  </authors>
  <commentList>
    <comment ref="J20" authorId="0" shapeId="0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>
  <authors>
    <author>t49881</author>
  </authors>
  <commentList>
    <comment ref="J37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</commentList>
</comments>
</file>

<file path=xl/sharedStrings.xml><?xml version="1.0" encoding="utf-8"?>
<sst xmlns="http://schemas.openxmlformats.org/spreadsheetml/2006/main" count="281" uniqueCount="164">
  <si>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</si>
  <si>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</si>
  <si>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</si>
  <si>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</si>
  <si>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</si>
  <si>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</si>
  <si>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</si>
  <si>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</si>
  <si>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</si>
  <si>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</si>
  <si>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</si>
  <si>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</si>
  <si>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</si>
  <si>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</si>
  <si>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</si>
  <si>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</si>
  <si>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</si>
  <si>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</si>
  <si>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</si>
  <si>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</si>
  <si>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</si>
  <si>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</si>
  <si>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</si>
  <si>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</si>
  <si>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</si>
  <si>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</si>
  <si>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</si>
  <si>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</si>
  <si>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</si>
  <si>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</si>
  <si>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</si>
  <si>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</si>
  <si>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</si>
  <si>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</si>
  <si>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</si>
  <si>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</si>
  <si>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</si>
  <si>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</si>
  <si>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</si>
  <si>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</si>
  <si>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</si>
  <si>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</si>
  <si>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</si>
  <si>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</si>
  <si>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</si>
  <si>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</si>
  <si>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</si>
  <si>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</si>
  <si>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</si>
  <si>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</si>
  <si>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</si>
  <si>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</si>
  <si>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</si>
  <si>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</si>
  <si>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</si>
  <si>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</si>
  <si>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</si>
  <si>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</si>
  <si>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</si>
  <si>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</si>
  <si>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</si>
  <si>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</si>
  <si>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</si>
  <si>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 xml:space="preserve">  X-5 TARIFF</t>
  </si>
  <si>
    <t>PRIOR ANNUAL TOTAL</t>
  </si>
  <si>
    <t xml:space="preserve">  TRANSPORTATION SERVICE "UNACCOUNTED FOR"</t>
  </si>
  <si>
    <t>SUPPLIER REFUND AMOUNT TO BE DISTRIBUTED TO CUSTOMERS WHICH</t>
  </si>
  <si>
    <t xml:space="preserve">  GAS COST CREDIT</t>
  </si>
  <si>
    <t xml:space="preserve">   WAS USED TO COMPUTE THE  "RA"   EFFECTIVE </t>
  </si>
  <si>
    <t>SUPPLIER REFUND ADJUSTMENT CALCULATION</t>
  </si>
  <si>
    <t>PLUS CURRENT MONTHLY RATE</t>
  </si>
  <si>
    <t xml:space="preserve">  LOSSES - DAMAGED LINES</t>
  </si>
  <si>
    <t xml:space="preserve">  TRANSPORTATION TAKE-OR-PAY RECOVERY</t>
  </si>
  <si>
    <t>LESS:  AMOUNT  DISTRIBUTED BY THE  "RA"  OF $</t>
  </si>
  <si>
    <t>LESS YEAR AGO RATE</t>
  </si>
  <si>
    <t xml:space="preserve">  SALES TO REMARKETERS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</si>
  <si>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</si>
  <si>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</si>
  <si>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</si>
  <si>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</si>
  <si>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</si>
  <si>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</si>
  <si>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</si>
  <si>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</si>
  <si>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</si>
  <si>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</si>
  <si>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</si>
  <si>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</si>
  <si>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</si>
  <si>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</si>
  <si>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</si>
  <si>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</si>
  <si>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</si>
  <si>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</si>
  <si>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</si>
  <si>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</si>
  <si>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</si>
  <si>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</si>
  <si>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</si>
  <si>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</si>
  <si>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</si>
  <si>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</si>
  <si>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</si>
  <si>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</si>
  <si>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</si>
  <si>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</si>
  <si>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</si>
  <si>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</si>
  <si>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</si>
  <si>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</si>
  <si>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</si>
  <si>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</si>
  <si>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</si>
  <si>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</si>
  <si>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</si>
  <si>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</si>
  <si>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</si>
  <si>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</si>
  <si>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</si>
  <si>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</si>
  <si>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</si>
  <si>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</si>
  <si>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</si>
  <si>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</si>
  <si>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</si>
  <si>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</si>
  <si>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</si>
  <si>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</si>
  <si>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</si>
  <si>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</si>
  <si>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</si>
  <si>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</si>
  <si>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</si>
  <si>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</si>
  <si>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</si>
  <si>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</si>
  <si>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</si>
  <si>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</si>
  <si>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 xml:space="preserve">  MANAGEMENT FEE</t>
  </si>
  <si>
    <t>DON WATHEN</t>
  </si>
  <si>
    <t xml:space="preserve"> GAS COST UNCOLLECTIBLE</t>
  </si>
  <si>
    <t>DIRECTOR,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</si>
  <si>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</si>
  <si>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</si>
  <si>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</si>
  <si>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</si>
  <si>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</si>
  <si>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</si>
  <si>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DECEMBER</t>
  </si>
  <si>
    <t>FEBRUARY</t>
  </si>
  <si>
    <t>MARCH</t>
  </si>
  <si>
    <t>MAY</t>
  </si>
  <si>
    <t>OCTOBER</t>
  </si>
  <si>
    <t>NOVEMBER</t>
  </si>
  <si>
    <t>November 30, 2019</t>
  </si>
  <si>
    <t xml:space="preserve">JANUARY </t>
  </si>
  <si>
    <t xml:space="preserve">APRIL </t>
  </si>
  <si>
    <t>1st Quarter</t>
  </si>
  <si>
    <t>March 1, 2019</t>
  </si>
  <si>
    <t>February 7, 2019</t>
  </si>
  <si>
    <t>February 28, 2020</t>
  </si>
  <si>
    <t>November 30, 2017</t>
  </si>
  <si>
    <t>December 31, 2018</t>
  </si>
  <si>
    <t>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</si>
</sst>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4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15" fontId="2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1" fillId="0" borderId="0" xfId="0" applyNumberFormat="1" applyFont="1" applyFill="1" applyBorder="1" applyAlignment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0" fontId="13" fillId="0" borderId="0" xfId="0" applyFont="1" applyFill="1" applyAlignment="1" applyProtection="1">
      <alignment horizontal="left"/>
    </xf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170" fontId="12" fillId="0" borderId="0" xfId="0" quotePrefix="1" applyNumberFormat="1" applyFont="1" applyFill="1" applyBorder="1" applyProtection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37" fontId="13" fillId="0" borderId="0" xfId="0" applyNumberFormat="1" applyFont="1" applyFill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80" workbookViewId="0"/>
  </sheetViews>
  <sheetFormatPr defaultColWidth="12.85546875" defaultRowHeight="11.4" x14ac:dyDescent="0.2"/>
  <cols>
    <col min="1" max="1" width="12.855468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85546875" style="1"/>
    <col min="8" max="8" width="5.140625" style="1" customWidth="1"/>
    <col min="9" max="9" width="17.140625" style="1" customWidth="1"/>
    <col min="10" max="10" width="6.42578125" style="1" customWidth="1"/>
    <col min="11" max="16384" width="12.855468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0" t="s">
        <v>157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03" t="s">
        <v>136</v>
      </c>
      <c r="B3" s="204"/>
      <c r="C3" s="204"/>
      <c r="D3" s="204"/>
      <c r="E3" s="204"/>
      <c r="F3" s="204"/>
      <c r="G3" s="204"/>
      <c r="H3" s="204"/>
      <c r="I3" s="204"/>
    </row>
    <row r="4" spans="1:9" ht="12" x14ac:dyDescent="0.25">
      <c r="A4" s="205" t="s">
        <v>3</v>
      </c>
      <c r="B4" s="205"/>
      <c r="C4" s="205"/>
      <c r="D4" s="205"/>
      <c r="E4" s="205"/>
      <c r="F4" s="205"/>
      <c r="G4" s="205"/>
      <c r="H4" s="205"/>
      <c r="I4" s="205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05" t="s">
        <v>6</v>
      </c>
      <c r="B6" s="205"/>
      <c r="C6" s="205"/>
      <c r="D6" s="205"/>
      <c r="E6" s="205"/>
      <c r="F6" s="205"/>
      <c r="G6" s="205"/>
      <c r="H6" s="205"/>
      <c r="I6" s="205"/>
    </row>
    <row r="7" spans="1:9" x14ac:dyDescent="0.2">
      <c r="A7" s="51"/>
      <c r="B7" s="51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92"/>
      <c r="D8" s="190">
        <v>43525</v>
      </c>
      <c r="E8" s="102" t="s">
        <v>14</v>
      </c>
      <c r="F8" s="206">
        <v>43555</v>
      </c>
      <c r="G8" s="206"/>
      <c r="H8" s="92"/>
      <c r="I8" s="92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3.742</v>
      </c>
    </row>
    <row r="15" spans="1:9" x14ac:dyDescent="0.2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-5.0000000000000001E-3</v>
      </c>
    </row>
    <row r="16" spans="1:9" x14ac:dyDescent="0.2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0.30700000000000005</v>
      </c>
    </row>
    <row r="17" spans="1:9" x14ac:dyDescent="0.2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1.3000000000000001E-2</v>
      </c>
    </row>
    <row r="18" spans="1:9" x14ac:dyDescent="0.2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4.0570000000000004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2">
        <v>3.742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69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77</v>
      </c>
      <c r="B32" s="95"/>
      <c r="C32" s="51"/>
      <c r="D32" s="51"/>
      <c r="E32" s="51"/>
      <c r="F32" s="51"/>
      <c r="G32" s="111" t="s">
        <v>26</v>
      </c>
      <c r="H32" s="51"/>
      <c r="I32" s="68">
        <f>'SCH II'!J22</f>
        <v>0</v>
      </c>
    </row>
    <row r="33" spans="1:9" x14ac:dyDescent="0.2">
      <c r="A33" s="95" t="s">
        <v>81</v>
      </c>
      <c r="B33" s="95"/>
      <c r="C33" s="51"/>
      <c r="D33" s="51"/>
      <c r="E33" s="51"/>
      <c r="F33" s="51"/>
      <c r="G33" s="111" t="s">
        <v>26</v>
      </c>
      <c r="H33" s="51"/>
      <c r="I33" s="182">
        <v>-3.0000000000000001E-3</v>
      </c>
    </row>
    <row r="34" spans="1:9" x14ac:dyDescent="0.2">
      <c r="A34" s="95" t="s">
        <v>84</v>
      </c>
      <c r="B34" s="95"/>
      <c r="C34" s="51"/>
      <c r="D34" s="51"/>
      <c r="E34" s="51"/>
      <c r="F34" s="51"/>
      <c r="G34" s="111" t="s">
        <v>26</v>
      </c>
      <c r="H34" s="51"/>
      <c r="I34" s="182">
        <v>-2E-3</v>
      </c>
    </row>
    <row r="35" spans="1:9" x14ac:dyDescent="0.2">
      <c r="A35" s="95" t="s">
        <v>88</v>
      </c>
      <c r="B35" s="95"/>
      <c r="C35" s="51"/>
      <c r="D35" s="51"/>
      <c r="E35" s="51"/>
      <c r="F35" s="51"/>
      <c r="G35" s="111" t="s">
        <v>26</v>
      </c>
      <c r="H35" s="51"/>
      <c r="I35" s="183">
        <v>0</v>
      </c>
    </row>
    <row r="36" spans="1:9" x14ac:dyDescent="0.2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-5.0000000000000001E-3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97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104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0.45800000000000002</v>
      </c>
    </row>
    <row r="44" spans="1:9" x14ac:dyDescent="0.2">
      <c r="A44" s="95" t="s">
        <v>107</v>
      </c>
      <c r="B44" s="95"/>
      <c r="C44" s="51"/>
      <c r="D44" s="51"/>
      <c r="E44" s="51"/>
      <c r="F44" s="51"/>
      <c r="G44" s="111" t="s">
        <v>26</v>
      </c>
      <c r="H44" s="51"/>
      <c r="I44" s="182">
        <v>0.09</v>
      </c>
    </row>
    <row r="45" spans="1:9" x14ac:dyDescent="0.2">
      <c r="A45" s="95" t="s">
        <v>109</v>
      </c>
      <c r="B45" s="95"/>
      <c r="C45" s="51"/>
      <c r="D45" s="51"/>
      <c r="E45" s="51"/>
      <c r="F45" s="51"/>
      <c r="G45" s="111" t="s">
        <v>26</v>
      </c>
      <c r="H45" s="51"/>
      <c r="I45" s="182">
        <v>-0.34499999999999997</v>
      </c>
    </row>
    <row r="46" spans="1:9" x14ac:dyDescent="0.2">
      <c r="A46" s="95" t="s">
        <v>110</v>
      </c>
      <c r="B46" s="95"/>
      <c r="C46" s="51"/>
      <c r="D46" s="51"/>
      <c r="E46" s="51"/>
      <c r="F46" s="51"/>
      <c r="G46" s="111" t="s">
        <v>26</v>
      </c>
      <c r="H46" s="51"/>
      <c r="I46" s="183">
        <v>0.104</v>
      </c>
    </row>
    <row r="47" spans="1:9" x14ac:dyDescent="0.2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0.30700000000000005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117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120</v>
      </c>
      <c r="B54" s="95"/>
      <c r="C54" s="51"/>
      <c r="D54" s="51"/>
      <c r="E54" s="51"/>
      <c r="F54" s="51"/>
      <c r="G54" s="111" t="s">
        <v>26</v>
      </c>
      <c r="H54" s="51"/>
      <c r="I54" s="178">
        <f>'SCH IV'!J57</f>
        <v>-8.9999999999999993E-3</v>
      </c>
    </row>
    <row r="55" spans="1:9" x14ac:dyDescent="0.2">
      <c r="A55" s="95" t="s">
        <v>121</v>
      </c>
      <c r="B55" s="95"/>
      <c r="C55" s="51"/>
      <c r="D55" s="51"/>
      <c r="E55" s="51"/>
      <c r="F55" s="51"/>
      <c r="G55" s="111" t="s">
        <v>26</v>
      </c>
      <c r="H55" s="51"/>
      <c r="I55" s="182">
        <v>2.3E-2</v>
      </c>
    </row>
    <row r="56" spans="1:9" x14ac:dyDescent="0.2">
      <c r="A56" s="95" t="s">
        <v>122</v>
      </c>
      <c r="B56" s="95"/>
      <c r="C56" s="51"/>
      <c r="D56" s="51"/>
      <c r="E56" s="51"/>
      <c r="F56" s="51"/>
      <c r="G56" s="111" t="s">
        <v>26</v>
      </c>
      <c r="H56" s="51"/>
      <c r="I56" s="182">
        <v>3.0000000000000001E-3</v>
      </c>
    </row>
    <row r="57" spans="1:9" x14ac:dyDescent="0.2">
      <c r="A57" s="95" t="s">
        <v>123</v>
      </c>
      <c r="B57" s="95"/>
      <c r="C57" s="51"/>
      <c r="D57" s="51"/>
      <c r="E57" s="51"/>
      <c r="F57" s="51"/>
      <c r="G57" s="111" t="s">
        <v>26</v>
      </c>
      <c r="H57" s="51"/>
      <c r="I57" s="183">
        <v>-4.0000000000000001E-3</v>
      </c>
    </row>
    <row r="58" spans="1:9" x14ac:dyDescent="0.2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1.3000000000000001E-2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125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126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127</v>
      </c>
      <c r="B64" s="198" t="s">
        <v>159</v>
      </c>
      <c r="C64" s="51"/>
      <c r="D64" s="51"/>
      <c r="E64" s="51"/>
      <c r="F64" s="81" t="s">
        <v>128</v>
      </c>
      <c r="G64" s="92" t="s">
        <v>139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131</v>
      </c>
      <c r="G66" s="193" t="s">
        <v>141</v>
      </c>
      <c r="H66" s="192"/>
      <c r="I66" s="192"/>
    </row>
    <row r="67" spans="1:9" x14ac:dyDescent="0.2">
      <c r="A67" s="51"/>
      <c r="B67" s="51"/>
      <c r="C67" s="51"/>
      <c r="D67" s="51"/>
      <c r="E67" s="51"/>
      <c r="F67" s="81"/>
      <c r="G67" s="193" t="s">
        <v>142</v>
      </c>
      <c r="H67" s="192"/>
      <c r="I67" s="192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4">
    <pageSetUpPr autoPageBreaks="0" fitToPage="1"/>
  </sheetPr>
  <dimension ref="A1:AI231"/>
  <sheetViews>
    <sheetView zoomScaleNormal="100" workbookViewId="0">
      <selection activeCell="A2" sqref="A2"/>
    </sheetView>
  </sheetViews>
  <sheetFormatPr defaultColWidth="9.28515625" defaultRowHeight="11.4" x14ac:dyDescent="0.2"/>
  <cols>
    <col min="1" max="1" width="16.42578125" style="1" customWidth="1"/>
    <col min="2" max="2" width="19.855468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9.28515625" style="1"/>
  </cols>
  <sheetData>
    <row r="1" spans="1:35" ht="12" x14ac:dyDescent="0.25">
      <c r="A1" s="170" t="str">
        <f>COVER!A2</f>
        <v>1st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08" t="s">
        <v>136</v>
      </c>
      <c r="B5" s="204"/>
      <c r="C5" s="204"/>
      <c r="D5" s="204"/>
      <c r="E5" s="204"/>
      <c r="F5" s="204"/>
      <c r="G5" s="204"/>
      <c r="H5" s="204"/>
      <c r="I5" s="204"/>
      <c r="J5" s="204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4" t="s">
        <v>154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5"/>
      <c r="B14" s="127"/>
      <c r="C14" s="125" t="s">
        <v>163</v>
      </c>
      <c r="D14" s="53"/>
      <c r="F14" s="125" t="str">
        <f>H7</f>
        <v>November 30, 2019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1.0091000000000001</v>
      </c>
      <c r="K16" s="19" t="s">
        <v>34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1.0091000000000001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48</v>
      </c>
      <c r="B20" s="53"/>
      <c r="C20" s="53"/>
      <c r="D20" s="53"/>
      <c r="F20" s="194" t="s">
        <v>160</v>
      </c>
      <c r="G20" s="125"/>
      <c r="H20" s="127" t="s">
        <v>36</v>
      </c>
      <c r="I20" s="122"/>
      <c r="J20" s="202">
        <v>9307537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" thickBot="1" x14ac:dyDescent="0.2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90</v>
      </c>
      <c r="B39" s="53"/>
      <c r="C39" s="53"/>
      <c r="D39" s="53"/>
      <c r="E39" s="53"/>
      <c r="F39" s="53"/>
      <c r="G39" s="53"/>
      <c r="H39" s="55" t="str">
        <f>H7</f>
        <v>November 30, 2019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102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">
      <c r="A47" s="200"/>
      <c r="B47" s="53"/>
      <c r="C47" s="53"/>
      <c r="D47" s="53"/>
      <c r="E47" s="53"/>
      <c r="F47" s="53"/>
      <c r="G47" s="53"/>
      <c r="H47" s="127"/>
      <c r="I47" s="53"/>
      <c r="J47" s="186"/>
      <c r="K47" s="18"/>
      <c r="O47" s="13"/>
      <c r="P47" s="23"/>
      <c r="Q47" s="18"/>
      <c r="R47" s="18"/>
      <c r="S47" s="18"/>
    </row>
    <row r="48" spans="1:35" x14ac:dyDescent="0.2">
      <c r="A48" s="200"/>
      <c r="B48" s="53"/>
      <c r="C48" s="53"/>
      <c r="D48" s="53"/>
      <c r="E48" s="53"/>
      <c r="F48" s="53"/>
      <c r="G48" s="53"/>
      <c r="H48" s="122"/>
      <c r="I48" s="122"/>
      <c r="J48" s="186"/>
      <c r="K48" s="18"/>
      <c r="O48" s="13"/>
      <c r="Q48" s="18"/>
      <c r="R48" s="18"/>
      <c r="S48" s="18"/>
    </row>
    <row r="49" spans="1:19" x14ac:dyDescent="0.2">
      <c r="A49" s="188"/>
      <c r="B49" s="122"/>
      <c r="C49" s="122"/>
      <c r="D49" s="122"/>
      <c r="E49" s="122"/>
      <c r="F49" s="122"/>
      <c r="G49" s="122"/>
      <c r="H49" s="122"/>
      <c r="I49" s="122"/>
      <c r="J49" s="186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111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129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5">
    <pageSetUpPr autoPageBreaks="0" fitToPage="1"/>
  </sheetPr>
  <dimension ref="A1:N292"/>
  <sheetViews>
    <sheetView zoomScale="80" zoomScaleNormal="80" zoomScaleSheetLayoutView="80" workbookViewId="0">
      <selection activeCell="F15" sqref="F15"/>
    </sheetView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85546875" style="1" customWidth="1"/>
    <col min="8" max="8" width="15.42578125" style="1" customWidth="1"/>
    <col min="9" max="9" width="1.85546875" style="1" customWidth="1"/>
    <col min="10" max="10" width="16.85546875" style="1" customWidth="1"/>
    <col min="11" max="13" width="9.28515625" style="1"/>
    <col min="14" max="14" width="11.7109375" style="1" bestFit="1" customWidth="1"/>
    <col min="15" max="16384" width="9.28515625" style="1"/>
  </cols>
  <sheetData>
    <row r="1" spans="1:12" ht="12" x14ac:dyDescent="0.25">
      <c r="A1" s="170" t="str">
        <f>'SCH II'!A1</f>
        <v>1st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12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" customHeight="1" x14ac:dyDescent="0.25">
      <c r="A4" s="208" t="s">
        <v>136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2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2" ht="12" x14ac:dyDescent="0.25">
      <c r="A6" s="65" t="s">
        <v>12</v>
      </c>
      <c r="B6" s="53"/>
      <c r="C6" s="53"/>
      <c r="D6" s="53"/>
      <c r="E6" s="53"/>
      <c r="F6" s="55" t="str">
        <f>'SCH II'!H7</f>
        <v>November 30, 2019</v>
      </c>
      <c r="G6" s="119"/>
      <c r="H6" s="55"/>
      <c r="I6" s="119"/>
      <c r="J6" s="53"/>
    </row>
    <row r="7" spans="1:12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2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2" ht="15" customHeight="1" x14ac:dyDescent="0.25">
      <c r="A10" s="150" t="s">
        <v>17</v>
      </c>
      <c r="B10" s="51"/>
      <c r="C10" s="51"/>
      <c r="D10" s="100" t="s">
        <v>18</v>
      </c>
      <c r="E10" s="51"/>
      <c r="F10" s="189" t="s">
        <v>147</v>
      </c>
      <c r="G10" s="102"/>
      <c r="H10" s="100" t="str">
        <f>IF(F10="JUNE","    JULY",IF(F10="SEPTEMBER","   OCTOBER",IF(F10="DECEMBER","   JANUARY",IF(F10="MARCH","    APRIL","ERROR"))))</f>
        <v xml:space="preserve">   OCTOBER</v>
      </c>
      <c r="I10" s="100"/>
      <c r="J10" s="107" t="str">
        <f>IF(F10="JUNE","   AUGUST",IF(F10="SEPTEMBER","   NOVEMBER",IF(F10="DECEMBER","  FEBRUARY",IF(F10="MARCH","    MAY","ERROR"))))</f>
        <v xml:space="preserve">   NOVEMBER</v>
      </c>
    </row>
    <row r="11" spans="1:12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12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12" ht="12" x14ac:dyDescent="0.25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12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12" x14ac:dyDescent="0.2">
      <c r="A15" s="125" t="s">
        <v>35</v>
      </c>
      <c r="B15" s="53"/>
      <c r="C15" s="53"/>
      <c r="D15" s="127" t="s">
        <v>36</v>
      </c>
      <c r="E15" s="53"/>
      <c r="F15" s="74">
        <v>258938</v>
      </c>
      <c r="G15" s="175"/>
      <c r="H15" s="175">
        <v>563453</v>
      </c>
      <c r="I15" s="175"/>
      <c r="J15" s="175">
        <v>1854452</v>
      </c>
      <c r="L15" s="13"/>
    </row>
    <row r="16" spans="1:12" x14ac:dyDescent="0.2">
      <c r="A16" s="125" t="s">
        <v>38</v>
      </c>
      <c r="B16" s="53"/>
      <c r="C16" s="53"/>
      <c r="D16" s="127" t="s">
        <v>36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45</v>
      </c>
      <c r="B17" s="53"/>
      <c r="C17" s="53"/>
      <c r="D17" s="127" t="s">
        <v>36</v>
      </c>
      <c r="E17" s="53"/>
      <c r="F17" s="175">
        <v>0</v>
      </c>
      <c r="G17" s="175"/>
      <c r="H17" s="175">
        <v>0</v>
      </c>
      <c r="I17" s="175"/>
      <c r="J17" s="175">
        <v>0</v>
      </c>
      <c r="L17" s="13"/>
    </row>
    <row r="18" spans="1:12" x14ac:dyDescent="0.2">
      <c r="A18" s="125" t="s">
        <v>47</v>
      </c>
      <c r="B18" s="53"/>
      <c r="C18" s="53"/>
      <c r="D18" s="127" t="s">
        <v>36</v>
      </c>
      <c r="E18" s="53"/>
      <c r="F18" s="176">
        <v>-26980</v>
      </c>
      <c r="G18" s="176"/>
      <c r="H18" s="176">
        <v>-54602</v>
      </c>
      <c r="I18" s="176"/>
      <c r="J18" s="176">
        <v>-36183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52</v>
      </c>
      <c r="B20" s="53"/>
      <c r="C20" s="53"/>
      <c r="D20" s="127" t="s">
        <v>36</v>
      </c>
      <c r="E20" s="53"/>
      <c r="F20" s="77">
        <f>SUM(F15:F19)</f>
        <v>231958</v>
      </c>
      <c r="G20" s="77"/>
      <c r="H20" s="77">
        <f>SUM(H15:H19)</f>
        <v>508851</v>
      </c>
      <c r="I20" s="77"/>
      <c r="J20" s="77">
        <f>SUM(J15:J19)</f>
        <v>1818269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ht="12" x14ac:dyDescent="0.25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125" t="s">
        <v>35</v>
      </c>
      <c r="B24" s="53"/>
      <c r="C24" s="53"/>
      <c r="D24" s="127" t="s">
        <v>27</v>
      </c>
      <c r="E24" s="53"/>
      <c r="F24" s="74">
        <v>1234355</v>
      </c>
      <c r="G24" s="175"/>
      <c r="H24" s="175">
        <v>2622016</v>
      </c>
      <c r="I24" s="175"/>
      <c r="J24" s="175">
        <v>5507245</v>
      </c>
      <c r="L24" s="13"/>
    </row>
    <row r="25" spans="1:12" x14ac:dyDescent="0.2">
      <c r="A25" s="125" t="s">
        <v>59</v>
      </c>
      <c r="B25" s="53"/>
      <c r="C25" s="53"/>
      <c r="D25" s="127" t="s">
        <v>27</v>
      </c>
      <c r="E25" s="53"/>
      <c r="F25" s="175">
        <v>0</v>
      </c>
      <c r="G25" s="175"/>
      <c r="H25" s="175">
        <v>0</v>
      </c>
      <c r="I25" s="175"/>
      <c r="J25" s="175">
        <v>0</v>
      </c>
      <c r="L25" s="13"/>
    </row>
    <row r="26" spans="1:12" x14ac:dyDescent="0.2">
      <c r="A26" s="125" t="s">
        <v>45</v>
      </c>
      <c r="B26" s="53"/>
      <c r="C26" s="53"/>
      <c r="D26" s="127" t="s">
        <v>27</v>
      </c>
      <c r="E26" s="53"/>
      <c r="F26" s="175">
        <v>0</v>
      </c>
      <c r="G26" s="175"/>
      <c r="H26" s="175">
        <v>0</v>
      </c>
      <c r="I26" s="175"/>
      <c r="J26" s="175">
        <v>0</v>
      </c>
      <c r="L26" s="13"/>
    </row>
    <row r="27" spans="1:12" x14ac:dyDescent="0.2">
      <c r="A27" s="125" t="s">
        <v>60</v>
      </c>
      <c r="B27" s="53"/>
      <c r="C27" s="53"/>
      <c r="D27" s="53"/>
      <c r="E27" s="53"/>
      <c r="F27" s="175"/>
      <c r="G27" s="175"/>
      <c r="H27" s="175"/>
      <c r="I27" s="175"/>
      <c r="J27" s="175"/>
      <c r="L27" s="13"/>
    </row>
    <row r="28" spans="1:12" s="168" customFormat="1" x14ac:dyDescent="0.2">
      <c r="A28" s="131" t="s">
        <v>140</v>
      </c>
      <c r="B28" s="169"/>
      <c r="C28" s="169"/>
      <c r="D28" s="127" t="s">
        <v>27</v>
      </c>
      <c r="E28" s="169"/>
      <c r="F28" s="175">
        <v>0</v>
      </c>
      <c r="G28" s="175"/>
      <c r="H28" s="175">
        <v>0</v>
      </c>
      <c r="I28" s="175"/>
      <c r="J28" s="175">
        <v>0</v>
      </c>
      <c r="L28" s="13"/>
    </row>
    <row r="29" spans="1:12" x14ac:dyDescent="0.2">
      <c r="A29" s="131" t="s">
        <v>138</v>
      </c>
      <c r="B29" s="53"/>
      <c r="C29" s="53"/>
      <c r="D29" s="127" t="s">
        <v>27</v>
      </c>
      <c r="E29" s="53"/>
      <c r="F29" s="175">
        <v>3006</v>
      </c>
      <c r="G29" s="175"/>
      <c r="H29" s="175">
        <v>-1410</v>
      </c>
      <c r="I29" s="175"/>
      <c r="J29" s="175">
        <v>4497</v>
      </c>
      <c r="L29" s="13"/>
    </row>
    <row r="30" spans="1:12" x14ac:dyDescent="0.2">
      <c r="A30" s="125" t="s">
        <v>63</v>
      </c>
      <c r="B30" s="53"/>
      <c r="C30" s="53"/>
      <c r="D30" s="127" t="s">
        <v>27</v>
      </c>
      <c r="E30" s="53"/>
      <c r="F30" s="175">
        <v>-68827</v>
      </c>
      <c r="G30" s="175"/>
      <c r="H30" s="175">
        <v>-68827</v>
      </c>
      <c r="I30" s="175"/>
      <c r="J30" s="175">
        <v>-104687</v>
      </c>
      <c r="K30" s="13"/>
      <c r="L30" s="13"/>
    </row>
    <row r="31" spans="1:12" x14ac:dyDescent="0.2">
      <c r="A31" s="125" t="s">
        <v>65</v>
      </c>
      <c r="B31" s="53"/>
      <c r="C31" s="53"/>
      <c r="D31" s="127" t="s">
        <v>27</v>
      </c>
      <c r="E31" s="53"/>
      <c r="F31" s="175">
        <v>0</v>
      </c>
      <c r="G31" s="175"/>
      <c r="H31" s="175">
        <v>0</v>
      </c>
      <c r="I31" s="175"/>
      <c r="J31" s="175">
        <v>0</v>
      </c>
      <c r="K31" s="13"/>
      <c r="L31" s="13"/>
    </row>
    <row r="32" spans="1:12" x14ac:dyDescent="0.2">
      <c r="A32" s="125" t="s">
        <v>67</v>
      </c>
      <c r="B32" s="53"/>
      <c r="C32" s="53"/>
      <c r="D32" s="127" t="s">
        <v>27</v>
      </c>
      <c r="E32" s="53"/>
      <c r="F32" s="175">
        <v>0</v>
      </c>
      <c r="G32" s="175"/>
      <c r="H32" s="175">
        <v>0</v>
      </c>
      <c r="I32" s="175"/>
      <c r="J32" s="175">
        <v>0</v>
      </c>
      <c r="K32" s="13"/>
      <c r="L32" s="13"/>
    </row>
    <row r="33" spans="1:12" x14ac:dyDescent="0.2">
      <c r="A33" s="125" t="s">
        <v>71</v>
      </c>
      <c r="B33" s="53"/>
      <c r="C33" s="53"/>
      <c r="D33" s="127" t="s">
        <v>27</v>
      </c>
      <c r="E33" s="53"/>
      <c r="F33" s="175">
        <v>-282</v>
      </c>
      <c r="G33" s="175"/>
      <c r="H33" s="175">
        <v>-132</v>
      </c>
      <c r="I33" s="175"/>
      <c r="J33" s="175">
        <v>-595</v>
      </c>
      <c r="K33" s="13"/>
      <c r="L33" s="13"/>
    </row>
    <row r="34" spans="1:12" x14ac:dyDescent="0.2">
      <c r="A34" s="125" t="s">
        <v>72</v>
      </c>
      <c r="B34" s="53"/>
      <c r="C34" s="53"/>
      <c r="D34" s="127" t="s">
        <v>27</v>
      </c>
      <c r="E34" s="53"/>
      <c r="F34" s="175">
        <v>0</v>
      </c>
      <c r="G34" s="175"/>
      <c r="H34" s="175">
        <v>0</v>
      </c>
      <c r="I34" s="175"/>
      <c r="J34" s="175">
        <v>0</v>
      </c>
    </row>
    <row r="35" spans="1:12" x14ac:dyDescent="0.2">
      <c r="A35" s="125" t="s">
        <v>75</v>
      </c>
      <c r="B35" s="53"/>
      <c r="C35" s="53"/>
      <c r="D35" s="127" t="s">
        <v>27</v>
      </c>
      <c r="E35" s="53"/>
      <c r="F35" s="176">
        <v>0</v>
      </c>
      <c r="G35" s="176"/>
      <c r="H35" s="176">
        <v>0</v>
      </c>
      <c r="I35" s="176"/>
      <c r="J35" s="176">
        <v>0</v>
      </c>
      <c r="K35" s="13"/>
      <c r="L35" s="13"/>
    </row>
    <row r="36" spans="1:12" x14ac:dyDescent="0.2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2">
      <c r="A37" s="125" t="s">
        <v>80</v>
      </c>
      <c r="B37" s="53"/>
      <c r="C37" s="53"/>
      <c r="D37" s="127" t="s">
        <v>27</v>
      </c>
      <c r="E37" s="53"/>
      <c r="F37" s="77">
        <f>SUM(F24:F36)</f>
        <v>1168252</v>
      </c>
      <c r="G37" s="76"/>
      <c r="H37" s="77">
        <f>SUM(H24:H36)</f>
        <v>2551647</v>
      </c>
      <c r="I37" s="52"/>
      <c r="J37" s="77">
        <f>SUM(J24:J36)</f>
        <v>5406460</v>
      </c>
      <c r="K37" s="13"/>
      <c r="L37" s="13"/>
    </row>
    <row r="38" spans="1:12" x14ac:dyDescent="0.2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ht="12" x14ac:dyDescent="0.25">
      <c r="A39" s="151" t="s">
        <v>87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2">
      <c r="A41" s="125" t="s">
        <v>20</v>
      </c>
      <c r="B41" s="53"/>
      <c r="C41" s="53"/>
      <c r="D41" s="127" t="s">
        <v>36</v>
      </c>
      <c r="E41" s="53"/>
      <c r="F41" s="174">
        <v>170423.6</v>
      </c>
      <c r="G41" s="78"/>
      <c r="H41" s="174">
        <v>243484.5</v>
      </c>
      <c r="I41" s="167"/>
      <c r="J41" s="174">
        <v>788777.2</v>
      </c>
      <c r="K41" s="13"/>
      <c r="L41" s="13"/>
    </row>
    <row r="42" spans="1:12" x14ac:dyDescent="0.2">
      <c r="A42" s="125" t="s">
        <v>93</v>
      </c>
      <c r="B42" s="53"/>
      <c r="C42" s="53"/>
      <c r="D42" s="127" t="s">
        <v>36</v>
      </c>
      <c r="E42" s="53"/>
      <c r="F42" s="174">
        <v>0</v>
      </c>
      <c r="G42" s="78"/>
      <c r="H42" s="174">
        <v>0</v>
      </c>
      <c r="I42" s="167"/>
      <c r="J42" s="174">
        <v>0</v>
      </c>
      <c r="K42" s="13"/>
      <c r="L42" s="13"/>
    </row>
    <row r="43" spans="1:12" x14ac:dyDescent="0.2">
      <c r="A43" s="125" t="s">
        <v>96</v>
      </c>
      <c r="B43" s="53"/>
      <c r="C43" s="53"/>
      <c r="D43" s="127" t="s">
        <v>36</v>
      </c>
      <c r="E43" s="53"/>
      <c r="F43" s="177">
        <v>0</v>
      </c>
      <c r="G43" s="78"/>
      <c r="H43" s="177">
        <v>0</v>
      </c>
      <c r="I43" s="167"/>
      <c r="J43" s="177">
        <v>0</v>
      </c>
    </row>
    <row r="44" spans="1:12" x14ac:dyDescent="0.2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">
      <c r="A45" s="125" t="s">
        <v>100</v>
      </c>
      <c r="B45" s="53"/>
      <c r="C45" s="53"/>
      <c r="D45" s="127" t="s">
        <v>36</v>
      </c>
      <c r="E45" s="53"/>
      <c r="F45" s="177">
        <f>SUM(F41:F44)</f>
        <v>170423.6</v>
      </c>
      <c r="G45" s="78"/>
      <c r="H45" s="177">
        <f>SUM(H41:H44)</f>
        <v>243484.5</v>
      </c>
      <c r="I45" s="167"/>
      <c r="J45" s="177">
        <f>SUM(J41:J44)</f>
        <v>788777.2</v>
      </c>
    </row>
    <row r="46" spans="1:12" x14ac:dyDescent="0.2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2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2">
      <c r="A48" s="125" t="s">
        <v>105</v>
      </c>
      <c r="B48" s="53"/>
      <c r="C48" s="53"/>
      <c r="D48" s="127" t="s">
        <v>26</v>
      </c>
      <c r="E48" s="53"/>
      <c r="F48" s="82">
        <f>ROUND(+F37/F45,3)</f>
        <v>6.8550000000000004</v>
      </c>
      <c r="G48" s="78"/>
      <c r="H48" s="82">
        <f>ROUND(+H37/H45,3)</f>
        <v>10.48</v>
      </c>
      <c r="I48" s="178"/>
      <c r="J48" s="82">
        <f>ROUND(+J37/J45,3)</f>
        <v>6.8540000000000001</v>
      </c>
    </row>
    <row r="49" spans="1:14" x14ac:dyDescent="0.2">
      <c r="A49" s="125" t="s">
        <v>108</v>
      </c>
      <c r="B49" s="53"/>
      <c r="C49" s="53"/>
      <c r="D49" s="127" t="s">
        <v>26</v>
      </c>
      <c r="E49" s="166"/>
      <c r="F49" s="179">
        <v>3.9420000000000002</v>
      </c>
      <c r="G49" s="78"/>
      <c r="H49" s="179">
        <v>3.8410000000000002</v>
      </c>
      <c r="I49" s="178"/>
      <c r="J49" s="179">
        <v>4.13</v>
      </c>
      <c r="K49" s="166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53"/>
      <c r="B51" s="53"/>
      <c r="C51" s="53"/>
      <c r="D51" s="53"/>
      <c r="E51" s="53"/>
      <c r="F51" s="82"/>
      <c r="G51" s="78"/>
      <c r="H51" s="82"/>
      <c r="I51" s="178"/>
      <c r="J51" s="82"/>
    </row>
    <row r="52" spans="1:14" x14ac:dyDescent="0.2">
      <c r="A52" s="125" t="s">
        <v>112</v>
      </c>
      <c r="B52" s="53"/>
      <c r="C52" s="53"/>
      <c r="D52" s="127" t="s">
        <v>26</v>
      </c>
      <c r="E52" s="53"/>
      <c r="F52" s="82">
        <f>SUM(F48-F49)</f>
        <v>2.9130000000000003</v>
      </c>
      <c r="G52" s="78"/>
      <c r="H52" s="82">
        <f>SUM(H48-H49)</f>
        <v>6.6390000000000002</v>
      </c>
      <c r="I52" s="178"/>
      <c r="J52" s="82">
        <f>SUM(J48-J49)</f>
        <v>2.7240000000000002</v>
      </c>
    </row>
    <row r="53" spans="1:14" x14ac:dyDescent="0.2">
      <c r="A53" s="125" t="s">
        <v>114</v>
      </c>
      <c r="B53" s="53"/>
      <c r="C53" s="53"/>
      <c r="D53" s="127" t="s">
        <v>36</v>
      </c>
      <c r="E53" s="53"/>
      <c r="F53" s="177">
        <f>F41</f>
        <v>170423.6</v>
      </c>
      <c r="G53" s="78"/>
      <c r="H53" s="177">
        <f>H41</f>
        <v>243484.5</v>
      </c>
      <c r="I53" s="167"/>
      <c r="J53" s="177">
        <f>J41</f>
        <v>788777.2</v>
      </c>
    </row>
    <row r="54" spans="1:14" x14ac:dyDescent="0.2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" thickBot="1" x14ac:dyDescent="0.25">
      <c r="A55" s="125" t="s">
        <v>116</v>
      </c>
      <c r="B55" s="53"/>
      <c r="C55" s="53"/>
      <c r="D55" s="127" t="s">
        <v>27</v>
      </c>
      <c r="E55" s="53"/>
      <c r="F55" s="84">
        <f>ROUND(F53*F52,2)</f>
        <v>496443.95</v>
      </c>
      <c r="G55" s="85"/>
      <c r="H55" s="84">
        <f>ROUND(H53*H52,2)</f>
        <v>1616493.6</v>
      </c>
      <c r="I55" s="86"/>
      <c r="J55" s="84">
        <f>ROUND(J53*J52,2)</f>
        <v>2148629.09</v>
      </c>
    </row>
    <row r="56" spans="1:14" ht="12" thickTop="1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2">
      <c r="A58" s="125" t="s">
        <v>119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4261566.6400000006</v>
      </c>
    </row>
    <row r="59" spans="1:14" x14ac:dyDescent="0.2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2">
      <c r="A60" s="125" t="s">
        <v>143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2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2">
      <c r="A62" s="53" t="s">
        <v>132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4261566.6400000006</v>
      </c>
      <c r="N62" s="195"/>
    </row>
    <row r="63" spans="1:14" x14ac:dyDescent="0.2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2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2">
      <c r="A65" s="125" t="s">
        <v>133</v>
      </c>
      <c r="B65" s="155" t="str">
        <f>'SCH II'!F20</f>
        <v>February 28, 2020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9307537</v>
      </c>
    </row>
    <row r="66" spans="1:11" x14ac:dyDescent="0.2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2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" thickBot="1" x14ac:dyDescent="0.25">
      <c r="A68" s="125" t="s">
        <v>124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0.45800000000000002</v>
      </c>
    </row>
    <row r="69" spans="1:11" ht="12" thickTop="1" x14ac:dyDescent="0.2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2">
      <c r="A70" s="125" t="s">
        <v>130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2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2">
      <c r="A72" s="7"/>
      <c r="F72" s="24"/>
      <c r="G72" s="24"/>
      <c r="H72" s="24"/>
      <c r="I72" s="28"/>
      <c r="J72" s="24"/>
    </row>
    <row r="73" spans="1:11" x14ac:dyDescent="0.2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ht="12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ht="12" x14ac:dyDescent="0.25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ht="12" x14ac:dyDescent="0.25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" x14ac:dyDescent="0.25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" x14ac:dyDescent="0.25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2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2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2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2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ht="12" x14ac:dyDescent="0.25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2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2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2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2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2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ht="12" x14ac:dyDescent="0.25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2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2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2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2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2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2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2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2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2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2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2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2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2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2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ht="12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ht="12" x14ac:dyDescent="0.25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ht="12" x14ac:dyDescent="0.25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" x14ac:dyDescent="0.25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" x14ac:dyDescent="0.25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2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2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2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2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ht="12" x14ac:dyDescent="0.25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2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2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2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2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2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ht="12" x14ac:dyDescent="0.25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2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2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2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2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2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2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2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2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2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2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2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2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2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2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ht="12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ht="12" x14ac:dyDescent="0.25">
      <c r="A221" s="207"/>
      <c r="B221" s="207"/>
      <c r="C221" s="207"/>
      <c r="D221" s="207"/>
      <c r="E221" s="207"/>
      <c r="F221" s="207"/>
      <c r="G221" s="207"/>
      <c r="H221" s="207"/>
      <c r="I221" s="207"/>
      <c r="J221" s="207"/>
      <c r="K221" s="69"/>
    </row>
    <row r="222" spans="1:11" ht="12" x14ac:dyDescent="0.25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ht="12" x14ac:dyDescent="0.25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" x14ac:dyDescent="0.25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" x14ac:dyDescent="0.25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2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2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2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2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ht="12" x14ac:dyDescent="0.25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2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2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2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2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2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ht="12" x14ac:dyDescent="0.25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2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2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2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2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2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2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2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2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2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2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2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2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2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2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2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2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2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6">
    <pageSetUpPr autoPageBreaks="0" fitToPage="1"/>
  </sheetPr>
  <dimension ref="A1:Q238"/>
  <sheetViews>
    <sheetView view="pageBreakPreview" zoomScale="80" zoomScaleNormal="80" zoomScaleSheetLayoutView="80" workbookViewId="0">
      <selection activeCell="A2" sqref="A2"/>
    </sheetView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85546875" style="1" customWidth="1"/>
    <col min="4" max="4" width="10.855468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5.7109375" style="1" customWidth="1"/>
    <col min="11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0" t="str">
        <f>'SCH III'!A1</f>
        <v>1st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08" t="s">
        <v>136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135</v>
      </c>
      <c r="D7" s="53"/>
      <c r="E7" s="53"/>
      <c r="F7" s="53"/>
      <c r="G7" s="199" t="str">
        <f>'SCH II'!H7</f>
        <v>November 30, 2019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46</v>
      </c>
      <c r="B18" s="53"/>
      <c r="C18" s="53"/>
      <c r="D18" s="126"/>
      <c r="E18" s="201" t="s">
        <v>161</v>
      </c>
      <c r="F18" s="173"/>
      <c r="G18" s="169"/>
      <c r="H18" s="127" t="s">
        <v>27</v>
      </c>
      <c r="I18" s="127"/>
      <c r="J18" s="187">
        <v>885983.81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2">
      <c r="A20" s="131" t="s">
        <v>49</v>
      </c>
      <c r="B20" s="53"/>
      <c r="C20" s="53"/>
      <c r="D20" s="53"/>
      <c r="E20" s="160">
        <v>9.7000000000000003E-2</v>
      </c>
      <c r="F20" s="125" t="s">
        <v>50</v>
      </c>
      <c r="G20" s="169"/>
      <c r="H20" s="169"/>
      <c r="I20" s="169"/>
      <c r="J20" s="61"/>
      <c r="M20" s="181"/>
      <c r="O20" s="13"/>
      <c r="Q20" s="13"/>
    </row>
    <row r="21" spans="1:17" x14ac:dyDescent="0.2">
      <c r="A21" s="131" t="s">
        <v>53</v>
      </c>
      <c r="B21" s="53"/>
      <c r="C21" s="161">
        <v>10288018.900000002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2">
      <c r="A22" s="53" t="s">
        <v>56</v>
      </c>
      <c r="B22" s="53"/>
      <c r="C22" s="125" t="s">
        <v>154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997937.84000000008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x14ac:dyDescent="0.2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-111954.03000000003</v>
      </c>
      <c r="M24" s="13"/>
      <c r="O24" s="13"/>
      <c r="Q24" s="13"/>
    </row>
    <row r="25" spans="1:17" x14ac:dyDescent="0.2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ht="12" x14ac:dyDescent="0.25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2">
      <c r="A30" s="125" t="s">
        <v>66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2">
      <c r="A31" s="125" t="s">
        <v>68</v>
      </c>
      <c r="B31" s="53"/>
      <c r="C31" s="53"/>
      <c r="D31" s="53"/>
      <c r="E31" s="196" t="str">
        <f>E18</f>
        <v>November 30, 2017</v>
      </c>
      <c r="F31" s="173"/>
      <c r="G31" s="169"/>
      <c r="H31" s="127" t="s">
        <v>27</v>
      </c>
      <c r="I31" s="127"/>
      <c r="J31" s="187">
        <v>-79709.73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2">
      <c r="A33" s="125" t="s">
        <v>73</v>
      </c>
      <c r="B33" s="53"/>
      <c r="C33" s="53"/>
      <c r="D33" s="163">
        <v>-8.9999999999999993E-3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2">
      <c r="A34" s="131" t="s">
        <v>76</v>
      </c>
      <c r="B34" s="53"/>
      <c r="C34" s="161">
        <v>10288018.900000002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2">
      <c r="A35" s="53" t="s">
        <v>56</v>
      </c>
      <c r="B35" s="53"/>
      <c r="C35" s="126" t="s">
        <v>154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-92592.209999999992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83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12882.479999999996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ht="12" x14ac:dyDescent="0.25">
      <c r="A41" s="151" t="s">
        <v>94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99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2">
      <c r="A44" s="131" t="s">
        <v>101</v>
      </c>
      <c r="B44" s="53"/>
      <c r="C44" s="53"/>
      <c r="D44" s="125"/>
      <c r="E44" s="197" t="str">
        <f>E18</f>
        <v>November 30, 2017</v>
      </c>
      <c r="F44" s="173"/>
      <c r="G44" s="169"/>
      <c r="H44" s="127" t="s">
        <v>27</v>
      </c>
      <c r="I44" s="127"/>
      <c r="J44" s="186">
        <v>-118374.66</v>
      </c>
    </row>
    <row r="45" spans="1:17" x14ac:dyDescent="0.2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2">
      <c r="A46" s="131" t="s">
        <v>103</v>
      </c>
      <c r="B46" s="53"/>
      <c r="C46" s="53"/>
      <c r="D46" s="53"/>
      <c r="E46" s="160">
        <v>-1.2999999999999999E-2</v>
      </c>
      <c r="F46" s="125" t="s">
        <v>50</v>
      </c>
      <c r="G46" s="53"/>
      <c r="H46" s="53"/>
      <c r="I46" s="53"/>
      <c r="J46" s="61"/>
    </row>
    <row r="47" spans="1:17" x14ac:dyDescent="0.2">
      <c r="A47" s="131" t="s">
        <v>106</v>
      </c>
      <c r="B47" s="53"/>
      <c r="C47" s="161">
        <v>10288018.900000002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">
      <c r="A48" s="53" t="s">
        <v>56</v>
      </c>
      <c r="B48" s="53"/>
      <c r="C48" s="171" t="s">
        <v>154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-133744.27000000002</v>
      </c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">
      <c r="A51" s="125" t="s">
        <v>113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15369.610000000015</v>
      </c>
    </row>
    <row r="52" spans="1:11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">
      <c r="A53" s="125" t="s">
        <v>115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-83701.940000000017</v>
      </c>
    </row>
    <row r="54" spans="1:11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">
      <c r="A55" s="131" t="s">
        <v>134</v>
      </c>
      <c r="B55" s="53"/>
      <c r="C55" s="53"/>
      <c r="D55" s="173" t="s">
        <v>160</v>
      </c>
      <c r="E55" s="53"/>
      <c r="F55" s="126"/>
      <c r="G55" s="53"/>
      <c r="H55" s="127" t="s">
        <v>36</v>
      </c>
      <c r="I55" s="127"/>
      <c r="J55" s="97">
        <f>'SCH II'!J20</f>
        <v>9307537</v>
      </c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" thickBot="1" x14ac:dyDescent="0.25">
      <c r="A57" s="125" t="s">
        <v>118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-8.9999999999999993E-3</v>
      </c>
    </row>
    <row r="58" spans="1:11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4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9">
    <pageSetUpPr autoPageBreaks="0" fitToPage="1"/>
  </sheetPr>
  <dimension ref="A1:AI44"/>
  <sheetViews>
    <sheetView zoomScaleNormal="100" workbookViewId="0">
      <selection activeCell="C39" sqref="C39"/>
    </sheetView>
  </sheetViews>
  <sheetFormatPr defaultColWidth="12.85546875" defaultRowHeight="11.4" x14ac:dyDescent="0.2"/>
  <cols>
    <col min="1" max="1" width="17.28515625" style="1" customWidth="1"/>
    <col min="2" max="2" width="11.42578125" style="1" customWidth="1"/>
    <col min="3" max="3" width="22" style="1" customWidth="1"/>
    <col min="4" max="4" width="19.85546875" style="1" customWidth="1"/>
    <col min="5" max="5" width="13.28515625" style="1" customWidth="1"/>
    <col min="6" max="6" width="8.85546875" style="168" bestFit="1" customWidth="1"/>
    <col min="7" max="7" width="13.140625" style="1" customWidth="1"/>
    <col min="8" max="8" width="9.140625" style="1" customWidth="1"/>
    <col min="9" max="9" width="6" style="1" customWidth="1"/>
    <col min="10" max="11" width="14.8554687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12.85546875" style="1"/>
  </cols>
  <sheetData>
    <row r="1" spans="1:35" ht="12" x14ac:dyDescent="0.25">
      <c r="A1" s="170" t="str">
        <f>'SCH IV'!A2</f>
        <v>1st Quarter</v>
      </c>
      <c r="B1" s="53"/>
      <c r="C1" s="53"/>
      <c r="D1" s="53"/>
      <c r="E1" s="53"/>
      <c r="F1" s="169"/>
      <c r="G1" s="53"/>
      <c r="H1" s="53"/>
    </row>
    <row r="2" spans="1:35" x14ac:dyDescent="0.2">
      <c r="A2" s="53"/>
      <c r="B2" s="53"/>
      <c r="C2" s="53"/>
      <c r="D2" s="53"/>
      <c r="E2" s="53"/>
      <c r="F2" s="169"/>
      <c r="G2" s="53"/>
      <c r="H2" s="53"/>
    </row>
    <row r="3" spans="1:35" ht="12" x14ac:dyDescent="0.25">
      <c r="A3" s="55" t="s">
        <v>137</v>
      </c>
      <c r="B3" s="54"/>
      <c r="C3" s="54"/>
      <c r="D3" s="53"/>
      <c r="E3" s="126"/>
      <c r="F3" s="126"/>
      <c r="G3" s="126"/>
      <c r="H3" s="53"/>
      <c r="I3" s="14"/>
    </row>
    <row r="4" spans="1:35" ht="12" x14ac:dyDescent="0.25">
      <c r="A4" s="55" t="s">
        <v>4</v>
      </c>
      <c r="B4" s="54"/>
      <c r="C4" s="191" t="s">
        <v>158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172" t="s">
        <v>148</v>
      </c>
      <c r="F5" s="180">
        <v>2017</v>
      </c>
      <c r="G5" s="171">
        <v>1.46</v>
      </c>
      <c r="H5" s="53"/>
      <c r="I5" s="14"/>
    </row>
    <row r="6" spans="1:35" ht="12" x14ac:dyDescent="0.25">
      <c r="A6" s="55" t="s">
        <v>7</v>
      </c>
      <c r="B6" s="54"/>
      <c r="C6" s="54"/>
      <c r="D6" s="54"/>
      <c r="E6" s="172" t="s">
        <v>155</v>
      </c>
      <c r="F6" s="180">
        <v>2018</v>
      </c>
      <c r="G6" s="171">
        <v>1.72</v>
      </c>
      <c r="H6" s="53"/>
      <c r="I6" s="14"/>
    </row>
    <row r="7" spans="1:35" ht="12" x14ac:dyDescent="0.25">
      <c r="A7" s="53"/>
      <c r="B7" s="53"/>
      <c r="C7" s="53"/>
      <c r="D7" s="53"/>
      <c r="E7" s="172" t="s">
        <v>149</v>
      </c>
      <c r="F7" s="180">
        <v>2018</v>
      </c>
      <c r="G7" s="171">
        <v>1.67</v>
      </c>
      <c r="H7" s="53"/>
      <c r="I7" s="14"/>
    </row>
    <row r="8" spans="1:35" s="2" customFormat="1" ht="12" x14ac:dyDescent="0.25">
      <c r="A8" s="55" t="s">
        <v>15</v>
      </c>
      <c r="B8" s="54"/>
      <c r="C8" s="191" t="s">
        <v>162</v>
      </c>
      <c r="D8" s="54"/>
      <c r="E8" s="172" t="s">
        <v>150</v>
      </c>
      <c r="F8" s="180">
        <v>2018</v>
      </c>
      <c r="G8" s="171">
        <v>2.21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ht="12" x14ac:dyDescent="0.25">
      <c r="A9" s="65" t="s">
        <v>16</v>
      </c>
      <c r="B9" s="122"/>
      <c r="C9" s="54"/>
      <c r="D9" s="54"/>
      <c r="E9" s="172" t="s">
        <v>156</v>
      </c>
      <c r="F9" s="180">
        <v>2018</v>
      </c>
      <c r="G9" s="171">
        <v>1.9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172" t="s">
        <v>151</v>
      </c>
      <c r="F10" s="180">
        <v>2018</v>
      </c>
      <c r="G10" s="61">
        <v>2.2000000000000002</v>
      </c>
      <c r="H10" s="53"/>
      <c r="I10" s="14"/>
    </row>
    <row r="11" spans="1:35" ht="15" customHeight="1" x14ac:dyDescent="0.25">
      <c r="A11" s="125" t="s">
        <v>21</v>
      </c>
      <c r="B11" s="53"/>
      <c r="C11" s="126">
        <f>C40/100</f>
        <v>1.6800000000000002E-2</v>
      </c>
      <c r="D11" s="53"/>
      <c r="E11" s="54" t="s">
        <v>144</v>
      </c>
      <c r="F11" s="180">
        <v>2018</v>
      </c>
      <c r="G11" s="61">
        <v>2.04</v>
      </c>
      <c r="H11" s="53"/>
      <c r="I11" s="14"/>
    </row>
    <row r="12" spans="1:35" ht="12" x14ac:dyDescent="0.25">
      <c r="A12" s="53"/>
      <c r="B12" s="53"/>
      <c r="C12" s="53"/>
      <c r="D12" s="53"/>
      <c r="E12" s="172" t="s">
        <v>145</v>
      </c>
      <c r="F12" s="180">
        <v>2018</v>
      </c>
      <c r="G12" s="171">
        <v>2.27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164">
        <f>PMT(C18,12,-C20)</f>
        <v>8.4093611685153613E-2</v>
      </c>
      <c r="D13" s="53"/>
      <c r="E13" s="172" t="s">
        <v>146</v>
      </c>
      <c r="F13" s="180">
        <v>2018</v>
      </c>
      <c r="G13" s="61">
        <v>2.09</v>
      </c>
      <c r="H13" s="53"/>
      <c r="I13" s="14"/>
      <c r="AE13" s="13"/>
      <c r="AG13" s="13"/>
      <c r="AI13" s="13"/>
    </row>
    <row r="14" spans="1:35" ht="12" x14ac:dyDescent="0.25">
      <c r="A14" s="53"/>
      <c r="B14" s="53"/>
      <c r="C14" s="53"/>
      <c r="D14" s="53"/>
      <c r="E14" s="54" t="s">
        <v>147</v>
      </c>
      <c r="F14" s="180">
        <v>2018</v>
      </c>
      <c r="G14" s="61">
        <v>2.1800000000000002</v>
      </c>
      <c r="H14" s="126"/>
      <c r="I14" s="14"/>
      <c r="AE14" s="13"/>
      <c r="AG14" s="13"/>
      <c r="AI14" s="13"/>
    </row>
    <row r="15" spans="1:35" ht="12" x14ac:dyDescent="0.25">
      <c r="A15" s="125" t="s">
        <v>30</v>
      </c>
      <c r="B15" s="53"/>
      <c r="C15" s="72">
        <f>ROUND(+C13*12,4)</f>
        <v>1.0091000000000001</v>
      </c>
      <c r="D15" s="72"/>
      <c r="E15" s="172" t="s">
        <v>152</v>
      </c>
      <c r="F15" s="180">
        <v>2018</v>
      </c>
      <c r="G15" s="171">
        <v>2.52</v>
      </c>
      <c r="H15" s="126"/>
      <c r="I15" s="14"/>
      <c r="AE15" s="13"/>
      <c r="AG15" s="13"/>
      <c r="AI15" s="13"/>
    </row>
    <row r="16" spans="1:35" ht="12" x14ac:dyDescent="0.25">
      <c r="A16" s="53"/>
      <c r="B16" s="53"/>
      <c r="C16" s="53"/>
      <c r="D16" s="53"/>
      <c r="E16" s="172" t="s">
        <v>153</v>
      </c>
      <c r="F16" s="180">
        <v>2018</v>
      </c>
      <c r="G16" s="61">
        <v>2.67</v>
      </c>
      <c r="H16" s="165">
        <f>SUM(G5:G16)</f>
        <v>24.93</v>
      </c>
      <c r="I16" s="14"/>
      <c r="AE16" s="13"/>
      <c r="AG16" s="13"/>
      <c r="AI16" s="13"/>
    </row>
    <row r="17" spans="1:35" ht="12" x14ac:dyDescent="0.25">
      <c r="A17" s="53"/>
      <c r="B17" s="53"/>
      <c r="C17" s="53"/>
      <c r="D17" s="53"/>
      <c r="E17" s="54" t="s">
        <v>148</v>
      </c>
      <c r="F17" s="180">
        <v>2018</v>
      </c>
      <c r="G17" s="61">
        <v>2.73</v>
      </c>
      <c r="H17" s="165">
        <f>SUM(G6:G17)</f>
        <v>26.2</v>
      </c>
      <c r="I17" s="14"/>
      <c r="AE17" s="13"/>
      <c r="AG17" s="13"/>
      <c r="AI17" s="13"/>
    </row>
    <row r="18" spans="1:35" x14ac:dyDescent="0.2">
      <c r="A18" s="125" t="s">
        <v>41</v>
      </c>
      <c r="B18" s="53"/>
      <c r="C18" s="164">
        <f>C11/12</f>
        <v>1.4000000000000002E-3</v>
      </c>
      <c r="D18" s="53"/>
      <c r="E18" s="53"/>
      <c r="F18" s="169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169"/>
      <c r="G19" s="53"/>
      <c r="I19" s="14"/>
      <c r="AE19" s="13"/>
      <c r="AG19" s="13"/>
      <c r="AI19" s="13"/>
    </row>
    <row r="20" spans="1:35" x14ac:dyDescent="0.2">
      <c r="A20" s="125" t="s">
        <v>19</v>
      </c>
      <c r="B20" s="53"/>
      <c r="C20" s="126">
        <v>1</v>
      </c>
      <c r="D20" s="53"/>
      <c r="E20" s="53"/>
      <c r="F20" s="169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64</v>
      </c>
      <c r="B30" s="53"/>
      <c r="C30" s="165">
        <f>H16</f>
        <v>24.93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70</v>
      </c>
      <c r="B32" s="53"/>
      <c r="C32" s="165">
        <f>G17</f>
        <v>2.73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74</v>
      </c>
      <c r="B34" s="53"/>
      <c r="C34" s="165">
        <f>G5</f>
        <v>1.46</v>
      </c>
      <c r="D34" s="53"/>
      <c r="E34" s="53"/>
      <c r="F34" s="169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79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78</v>
      </c>
      <c r="B36" s="53"/>
      <c r="C36" s="165">
        <f>C30+C32-C34</f>
        <v>26.2</v>
      </c>
      <c r="D36" s="53"/>
      <c r="E36" s="53"/>
      <c r="F36" s="169"/>
      <c r="G36" s="53"/>
      <c r="H36" s="53"/>
      <c r="I36" s="14"/>
      <c r="W36" s="7" t="s">
        <v>82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86</v>
      </c>
      <c r="AE37" s="13"/>
      <c r="AF37" s="13"/>
      <c r="AG37" s="13"/>
      <c r="AH37" s="13"/>
      <c r="AI37" s="13"/>
    </row>
    <row r="38" spans="1:35" x14ac:dyDescent="0.2">
      <c r="A38" s="125" t="s">
        <v>85</v>
      </c>
      <c r="B38" s="53"/>
      <c r="C38" s="165">
        <f>ROUND(C36/12,2)</f>
        <v>2.1800000000000002</v>
      </c>
      <c r="D38" s="53"/>
      <c r="E38" s="53"/>
      <c r="F38" s="169"/>
      <c r="G38" s="53"/>
      <c r="H38" s="53"/>
      <c r="I38" s="14"/>
      <c r="W38" s="7" t="s">
        <v>89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91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92</v>
      </c>
      <c r="B40" s="53"/>
      <c r="C40" s="165">
        <f>C38-0.5</f>
        <v>1.6800000000000002</v>
      </c>
      <c r="D40" s="53"/>
      <c r="H40" s="53"/>
      <c r="I40" s="14"/>
      <c r="O40" s="13"/>
      <c r="P40" s="23"/>
      <c r="Q40" s="18"/>
      <c r="R40" s="18"/>
      <c r="S40" s="18"/>
      <c r="AC40" s="3" t="s">
        <v>86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95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98</v>
      </c>
      <c r="AE42" s="13"/>
      <c r="AF42" s="13"/>
      <c r="AG42" s="13"/>
      <c r="AH42" s="13"/>
      <c r="AI42" s="13"/>
    </row>
    <row r="43" spans="1:35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">
      <c r="H44" s="53"/>
      <c r="O44" s="13"/>
      <c r="P44" s="23"/>
      <c r="Q44" s="18"/>
      <c r="R44" s="18"/>
      <c r="S44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2019-02-04T19:42:16Z</cp:lastPrinted>
  <dcterms:created xsi:type="dcterms:W3CDTF">1996-03-06T12:36:18Z</dcterms:created>
  <dcterms:modified xsi:type="dcterms:W3CDTF">2019-02-07T16:52:46Z</dcterms:modified>
</cp:coreProperties>
</file>