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835" windowHeight="12570" activeTab="3"/>
  </bookViews>
  <sheets>
    <sheet name="Allocation" sheetId="1" r:id="rId1"/>
    <sheet name="P&amp;L grouping" sheetId="4" r:id="rId2"/>
    <sheet name="Deprec. Water" sheetId="6" r:id="rId3"/>
    <sheet name="Water Taps capitalized" sheetId="7" r:id="rId4"/>
  </sheets>
  <externalReferences>
    <externalReference r:id="rId5"/>
  </externalReferences>
  <definedNames>
    <definedName name="_xlnm.Print_Area" localSheetId="0">Allocation!$A$1:$I$58</definedName>
    <definedName name="_xlnm.Print_Titles" localSheetId="2">'Deprec. Water'!$1:$8</definedName>
    <definedName name="_xlnm.Print_Titles" localSheetId="1">'P&amp;L grouping'!$A:$E,'P&amp;L grouping'!$1:$1</definedName>
    <definedName name="QB_COLUMN_29" localSheetId="1" hidden="1">'P&amp;L grouping'!$F$1</definedName>
    <definedName name="QB_DATA_0" localSheetId="1" hidden="1">'P&amp;L grouping'!$5:$5,'P&amp;L grouping'!$6:$6,'P&amp;L grouping'!$7:$7,'P&amp;L grouping'!$8:$8,'P&amp;L grouping'!$11:$11,'P&amp;L grouping'!$12:$12,'P&amp;L grouping'!$15:$15,'P&amp;L grouping'!$16:$16,'P&amp;L grouping'!$17:$17,'P&amp;L grouping'!$19:$19,'P&amp;L grouping'!$20:$20,'P&amp;L grouping'!$22:$22,'P&amp;L grouping'!$23:$23,'P&amp;L grouping'!$25:$25,'P&amp;L grouping'!$29:$29,'P&amp;L grouping'!$30:$30</definedName>
    <definedName name="QB_DATA_1" localSheetId="1" hidden="1">'P&amp;L grouping'!$32:$32,'P&amp;L grouping'!$33:$33,'P&amp;L grouping'!$34:$34,'P&amp;L grouping'!$35:$35,'P&amp;L grouping'!$36:$36,'P&amp;L grouping'!$37:$37,'P&amp;L grouping'!$38:$38,'P&amp;L grouping'!$39:$39,'P&amp;L grouping'!$40:$40,'P&amp;L grouping'!$41:$41,'P&amp;L grouping'!$42:$42,'P&amp;L grouping'!$43:$43,'P&amp;L grouping'!$44:$44,'P&amp;L grouping'!$46:$46,'P&amp;L grouping'!$47:$47,'P&amp;L grouping'!$48:$48</definedName>
    <definedName name="QB_DATA_2" localSheetId="1" hidden="1">'P&amp;L grouping'!$49:$49,'P&amp;L grouping'!$52:$52,'P&amp;L grouping'!$55:$55,'P&amp;L grouping'!$56:$56,'P&amp;L grouping'!$57:$57,'P&amp;L grouping'!$60:$60,'P&amp;L grouping'!$61:$61,'P&amp;L grouping'!$62:$62,'P&amp;L grouping'!$64:$64,'P&amp;L grouping'!$65:$65,'P&amp;L grouping'!$67:$67,'P&amp;L grouping'!$68:$68,'P&amp;L grouping'!$70:$70,'P&amp;L grouping'!$71:$71,'P&amp;L grouping'!$73:$73,'P&amp;L grouping'!$74:$74</definedName>
    <definedName name="QB_DATA_3" localSheetId="1" hidden="1">'P&amp;L grouping'!$75:$75,'P&amp;L grouping'!$77:$77,'P&amp;L grouping'!$78:$78,'P&amp;L grouping'!$80:$80,'P&amp;L grouping'!$81:$81,'P&amp;L grouping'!$82:$82,'P&amp;L grouping'!$84:$84,'P&amp;L grouping'!$85:$85,'P&amp;L grouping'!$87:$87,'P&amp;L grouping'!$90:$90,'P&amp;L grouping'!$91:$91,'P&amp;L grouping'!$92:$92,'P&amp;L grouping'!$93:$93,'P&amp;L grouping'!$95:$95,'P&amp;L grouping'!$97:$97,'P&amp;L grouping'!$100:$100</definedName>
    <definedName name="QB_DATA_4" localSheetId="1" hidden="1">'P&amp;L grouping'!$101:$101,'P&amp;L grouping'!$102:$102,'P&amp;L grouping'!$104:$104,'P&amp;L grouping'!$109:$109,'P&amp;L grouping'!$110:$110,'P&amp;L grouping'!$111:$111,'P&amp;L grouping'!$114:$114</definedName>
    <definedName name="QB_FORMULA_0" localSheetId="1" hidden="1">'P&amp;L grouping'!$F$9,'P&amp;L grouping'!$F$13,'P&amp;L grouping'!$F$18,'P&amp;L grouping'!$F$24,'P&amp;L grouping'!$F$26,'P&amp;L grouping'!$F$31,'P&amp;L grouping'!$F$50,'P&amp;L grouping'!$F$53,'P&amp;L grouping'!$F$58,'P&amp;L grouping'!$F$63,'P&amp;L grouping'!$F$69,'P&amp;L grouping'!$F$76,'P&amp;L grouping'!$F$83,'P&amp;L grouping'!$F$88,'P&amp;L grouping'!$F$94,'P&amp;L grouping'!$F$98</definedName>
    <definedName name="QB_FORMULA_1" localSheetId="1" hidden="1">'P&amp;L grouping'!$F$103,'P&amp;L grouping'!$F$105,'P&amp;L grouping'!$F$106,'P&amp;L grouping'!$F$112,'P&amp;L grouping'!$F$115,'P&amp;L grouping'!$F$116,'P&amp;L grouping'!$F$117</definedName>
    <definedName name="QB_ROW_100240" localSheetId="1" hidden="1">'P&amp;L grouping'!$E$12</definedName>
    <definedName name="QB_ROW_101240" localSheetId="1" hidden="1">'P&amp;L grouping'!$E$11</definedName>
    <definedName name="QB_ROW_11030" localSheetId="1" hidden="1">'P&amp;L grouping'!$D$21</definedName>
    <definedName name="QB_ROW_11330" localSheetId="1" hidden="1">'P&amp;L grouping'!$D$24</definedName>
    <definedName name="QB_ROW_12230" localSheetId="1" hidden="1">'P&amp;L grouping'!$D$33</definedName>
    <definedName name="QB_ROW_131240" localSheetId="1" hidden="1">'P&amp;L grouping'!$E$47</definedName>
    <definedName name="QB_ROW_134230" localSheetId="1" hidden="1">'P&amp;L grouping'!$D$70</definedName>
    <definedName name="QB_ROW_140240" localSheetId="1" hidden="1">'P&amp;L grouping'!$E$52</definedName>
    <definedName name="QB_ROW_14030" localSheetId="1" hidden="1">'P&amp;L grouping'!$D$45</definedName>
    <definedName name="QB_ROW_14240" localSheetId="1" hidden="1">'P&amp;L grouping'!$E$49</definedName>
    <definedName name="QB_ROW_143230" localSheetId="1" hidden="1">'P&amp;L grouping'!$D$111</definedName>
    <definedName name="QB_ROW_14330" localSheetId="1" hidden="1">'P&amp;L grouping'!$D$50</definedName>
    <definedName name="QB_ROW_145230" localSheetId="1" hidden="1">'P&amp;L grouping'!$D$41</definedName>
    <definedName name="QB_ROW_149230" localSheetId="1" hidden="1">'P&amp;L grouping'!$D$84</definedName>
    <definedName name="QB_ROW_150230" localSheetId="1" hidden="1">'P&amp;L grouping'!$D$36</definedName>
    <definedName name="QB_ROW_15240" localSheetId="1" hidden="1">'P&amp;L grouping'!$E$48</definedName>
    <definedName name="QB_ROW_154030" localSheetId="1" hidden="1">'P&amp;L grouping'!$D$28</definedName>
    <definedName name="QB_ROW_154240" localSheetId="1" hidden="1">'P&amp;L grouping'!$E$30</definedName>
    <definedName name="QB_ROW_154330" localSheetId="1" hidden="1">'P&amp;L grouping'!$D$31</definedName>
    <definedName name="QB_ROW_156240" localSheetId="1" hidden="1">'P&amp;L grouping'!$E$29</definedName>
    <definedName name="QB_ROW_159030" localSheetId="1" hidden="1">'P&amp;L grouping'!$D$86</definedName>
    <definedName name="QB_ROW_159330" localSheetId="1" hidden="1">'P&amp;L grouping'!$D$88</definedName>
    <definedName name="QB_ROW_16230" localSheetId="1" hidden="1">'P&amp;L grouping'!$D$65</definedName>
    <definedName name="QB_ROW_165240" localSheetId="1" hidden="1">'P&amp;L grouping'!$E$67</definedName>
    <definedName name="QB_ROW_17030" localSheetId="1" hidden="1">'P&amp;L grouping'!$D$72</definedName>
    <definedName name="QB_ROW_173230" localSheetId="1" hidden="1">'P&amp;L grouping'!$D$39</definedName>
    <definedName name="QB_ROW_17330" localSheetId="1" hidden="1">'P&amp;L grouping'!$D$76</definedName>
    <definedName name="QB_ROW_175240" localSheetId="1" hidden="1">'P&amp;L grouping'!$E$8</definedName>
    <definedName name="QB_ROW_176240" localSheetId="1" hidden="1">'P&amp;L grouping'!$E$5</definedName>
    <definedName name="QB_ROW_177240" localSheetId="1" hidden="1">'P&amp;L grouping'!$E$7</definedName>
    <definedName name="QB_ROW_178240" localSheetId="1" hidden="1">'P&amp;L grouping'!$E$17</definedName>
    <definedName name="QB_ROW_179240" localSheetId="1" hidden="1">'P&amp;L grouping'!$E$15</definedName>
    <definedName name="QB_ROW_180240" localSheetId="1" hidden="1">'P&amp;L grouping'!$E$16</definedName>
    <definedName name="QB_ROW_18240" localSheetId="1" hidden="1">'P&amp;L grouping'!$E$73</definedName>
    <definedName name="QB_ROW_18301" localSheetId="1" hidden="1">'P&amp;L grouping'!$A$117</definedName>
    <definedName name="QB_ROW_183240" localSheetId="1" hidden="1">'P&amp;L grouping'!$E$6</definedName>
    <definedName name="QB_ROW_184240" localSheetId="1" hidden="1">'P&amp;L grouping'!$E$23</definedName>
    <definedName name="QB_ROW_185240" localSheetId="1" hidden="1">'P&amp;L grouping'!$E$22</definedName>
    <definedName name="QB_ROW_19011" localSheetId="1" hidden="1">'P&amp;L grouping'!$B$2</definedName>
    <definedName name="QB_ROW_19240" localSheetId="1" hidden="1">'P&amp;L grouping'!$E$74</definedName>
    <definedName name="QB_ROW_19311" localSheetId="1" hidden="1">'P&amp;L grouping'!$B$106</definedName>
    <definedName name="QB_ROW_20021" localSheetId="1" hidden="1">'P&amp;L grouping'!$C$3</definedName>
    <definedName name="QB_ROW_20230" localSheetId="1" hidden="1">'P&amp;L grouping'!$D$77</definedName>
    <definedName name="QB_ROW_20321" localSheetId="1" hidden="1">'P&amp;L grouping'!$C$26</definedName>
    <definedName name="QB_ROW_204230" localSheetId="1" hidden="1">'P&amp;L grouping'!$D$20</definedName>
    <definedName name="QB_ROW_21021" localSheetId="1" hidden="1">'P&amp;L grouping'!$C$27</definedName>
    <definedName name="QB_ROW_21030" localSheetId="1" hidden="1">'P&amp;L grouping'!$D$59</definedName>
    <definedName name="QB_ROW_21240" localSheetId="1" hidden="1">'P&amp;L grouping'!$E$62</definedName>
    <definedName name="QB_ROW_21321" localSheetId="1" hidden="1">'P&amp;L grouping'!$C$105</definedName>
    <definedName name="QB_ROW_21330" localSheetId="1" hidden="1">'P&amp;L grouping'!$D$63</definedName>
    <definedName name="QB_ROW_215240" localSheetId="1" hidden="1">'P&amp;L grouping'!$E$87</definedName>
    <definedName name="QB_ROW_217230" localSheetId="1" hidden="1">'P&amp;L grouping'!$D$44</definedName>
    <definedName name="QB_ROW_22011" localSheetId="1" hidden="1">'P&amp;L grouping'!$B$107</definedName>
    <definedName name="QB_ROW_220230" localSheetId="1" hidden="1">'P&amp;L grouping'!$D$109</definedName>
    <definedName name="QB_ROW_22240" localSheetId="1" hidden="1">'P&amp;L grouping'!$E$61</definedName>
    <definedName name="QB_ROW_22311" localSheetId="1" hidden="1">'P&amp;L grouping'!$B$116</definedName>
    <definedName name="QB_ROW_23021" localSheetId="1" hidden="1">'P&amp;L grouping'!$C$108</definedName>
    <definedName name="QB_ROW_23240" localSheetId="1" hidden="1">'P&amp;L grouping'!$E$60</definedName>
    <definedName name="QB_ROW_23321" localSheetId="1" hidden="1">'P&amp;L grouping'!$C$112</definedName>
    <definedName name="QB_ROW_24021" localSheetId="1" hidden="1">'P&amp;L grouping'!$C$113</definedName>
    <definedName name="QB_ROW_24230" localSheetId="1" hidden="1">'P&amp;L grouping'!$D$114</definedName>
    <definedName name="QB_ROW_24321" localSheetId="1" hidden="1">'P&amp;L grouping'!$C$115</definedName>
    <definedName name="QB_ROW_25230" localSheetId="1" hidden="1">'P&amp;L grouping'!$D$110</definedName>
    <definedName name="QB_ROW_27330" localSheetId="1" hidden="1">'P&amp;L grouping'!$D$34</definedName>
    <definedName name="QB_ROW_28230" localSheetId="1" hidden="1">'P&amp;L grouping'!$D$35</definedName>
    <definedName name="QB_ROW_31230" localSheetId="1" hidden="1">'P&amp;L grouping'!$D$40</definedName>
    <definedName name="QB_ROW_32230" localSheetId="1" hidden="1">'P&amp;L grouping'!$D$42</definedName>
    <definedName name="QB_ROW_34240" localSheetId="1" hidden="1">'P&amp;L grouping'!$E$46</definedName>
    <definedName name="QB_ROW_35030" localSheetId="1" hidden="1">'P&amp;L grouping'!$D$51</definedName>
    <definedName name="QB_ROW_35330" localSheetId="1" hidden="1">'P&amp;L grouping'!$D$53</definedName>
    <definedName name="QB_ROW_41330" localSheetId="1" hidden="1">'P&amp;L grouping'!$D$71</definedName>
    <definedName name="QB_ROW_43240" localSheetId="1" hidden="1">'P&amp;L grouping'!$E$75</definedName>
    <definedName name="QB_ROW_44230" localSheetId="1" hidden="1">'P&amp;L grouping'!$D$78</definedName>
    <definedName name="QB_ROW_45030" localSheetId="1" hidden="1">'P&amp;L grouping'!$D$79</definedName>
    <definedName name="QB_ROW_45330" localSheetId="1" hidden="1">'P&amp;L grouping'!$D$83</definedName>
    <definedName name="QB_ROW_46240" localSheetId="1" hidden="1">'P&amp;L grouping'!$E$80</definedName>
    <definedName name="QB_ROW_47240" localSheetId="1" hidden="1">'P&amp;L grouping'!$E$81</definedName>
    <definedName name="QB_ROW_48240" localSheetId="1" hidden="1">'P&amp;L grouping'!$E$82</definedName>
    <definedName name="QB_ROW_49230" localSheetId="1" hidden="1">'P&amp;L grouping'!$D$95</definedName>
    <definedName name="QB_ROW_50030" localSheetId="1" hidden="1">'P&amp;L grouping'!$D$96</definedName>
    <definedName name="QB_ROW_50330" localSheetId="1" hidden="1">'P&amp;L grouping'!$D$98</definedName>
    <definedName name="QB_ROW_52240" localSheetId="1" hidden="1">'P&amp;L grouping'!$E$97</definedName>
    <definedName name="QB_ROW_54030" localSheetId="1" hidden="1">'P&amp;L grouping'!$D$99</definedName>
    <definedName name="QB_ROW_54330" localSheetId="1" hidden="1">'P&amp;L grouping'!$D$103</definedName>
    <definedName name="QB_ROW_55240" localSheetId="1" hidden="1">'P&amp;L grouping'!$E$100</definedName>
    <definedName name="QB_ROW_57030" localSheetId="1" hidden="1">'P&amp;L grouping'!$D$66</definedName>
    <definedName name="QB_ROW_57240" localSheetId="1" hidden="1">'P&amp;L grouping'!$E$68</definedName>
    <definedName name="QB_ROW_57330" localSheetId="1" hidden="1">'P&amp;L grouping'!$D$69</definedName>
    <definedName name="QB_ROW_61230" localSheetId="1" hidden="1">'P&amp;L grouping'!$D$64</definedName>
    <definedName name="QB_ROW_62030" localSheetId="1" hidden="1">'P&amp;L grouping'!$D$54</definedName>
    <definedName name="QB_ROW_62330" localSheetId="1" hidden="1">'P&amp;L grouping'!$D$58</definedName>
    <definedName name="QB_ROW_63240" localSheetId="1" hidden="1">'P&amp;L grouping'!$E$57</definedName>
    <definedName name="QB_ROW_64240" localSheetId="1" hidden="1">'P&amp;L grouping'!$E$55</definedName>
    <definedName name="QB_ROW_68240" localSheetId="1" hidden="1">'P&amp;L grouping'!$E$56</definedName>
    <definedName name="QB_ROW_70230" localSheetId="1" hidden="1">'P&amp;L grouping'!$D$38</definedName>
    <definedName name="QB_ROW_71030" localSheetId="1" hidden="1">'P&amp;L grouping'!$D$89</definedName>
    <definedName name="QB_ROW_71240" localSheetId="1" hidden="1">'P&amp;L grouping'!$E$93</definedName>
    <definedName name="QB_ROW_71330" localSheetId="1" hidden="1">'P&amp;L grouping'!$D$94</definedName>
    <definedName name="QB_ROW_72240" localSheetId="1" hidden="1">'P&amp;L grouping'!$E$92</definedName>
    <definedName name="QB_ROW_73240" localSheetId="1" hidden="1">'P&amp;L grouping'!$E$91</definedName>
    <definedName name="QB_ROW_74240" localSheetId="1" hidden="1">'P&amp;L grouping'!$E$90</definedName>
    <definedName name="QB_ROW_75230" localSheetId="1" hidden="1">'P&amp;L grouping'!$D$104</definedName>
    <definedName name="QB_ROW_76240" localSheetId="1" hidden="1">'P&amp;L grouping'!$E$102</definedName>
    <definedName name="QB_ROW_82230" localSheetId="1" hidden="1">'P&amp;L grouping'!$D$32</definedName>
    <definedName name="QB_ROW_83230" localSheetId="1" hidden="1">'P&amp;L grouping'!$D$37</definedName>
    <definedName name="QB_ROW_84230" localSheetId="1" hidden="1">'P&amp;L grouping'!$D$43</definedName>
    <definedName name="QB_ROW_86240" localSheetId="1" hidden="1">'P&amp;L grouping'!$E$101</definedName>
    <definedName name="QB_ROW_89030" localSheetId="1" hidden="1">'P&amp;L grouping'!$D$10</definedName>
    <definedName name="QB_ROW_89330" localSheetId="1" hidden="1">'P&amp;L grouping'!$D$13</definedName>
    <definedName name="QB_ROW_90030" localSheetId="1" hidden="1">'P&amp;L grouping'!$D$4</definedName>
    <definedName name="QB_ROW_90330" localSheetId="1" hidden="1">'P&amp;L grouping'!$D$9</definedName>
    <definedName name="QB_ROW_92230" localSheetId="1" hidden="1">'P&amp;L grouping'!$D$25</definedName>
    <definedName name="QB_ROW_93230" localSheetId="1" hidden="1">'P&amp;L grouping'!$D$19</definedName>
    <definedName name="QB_ROW_96030" localSheetId="1" hidden="1">'P&amp;L grouping'!$D$14</definedName>
    <definedName name="QB_ROW_96330" localSheetId="1" hidden="1">'P&amp;L grouping'!$D$18</definedName>
    <definedName name="QB_ROW_98230" localSheetId="1" hidden="1">'P&amp;L grouping'!$D$85</definedName>
    <definedName name="QBCANSUPPORTUPDATE" localSheetId="1">TRUE</definedName>
    <definedName name="QBCOMPANYFILENAME" localSheetId="1">"T:\1Clients\Western Lewis Rectorville Water &amp; Gas Dist\2019 Budget\wlr new 10.30.18 (QuickBooks2017 Nov 01,2018  02 55 PM).QBA"</definedName>
    <definedName name="QBENDDATE" localSheetId="1">20171231</definedName>
    <definedName name="QBHEADERSONSCREEN" localSheetId="1">FALSE</definedName>
    <definedName name="QBMETADATASIZE" localSheetId="1">5907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"e978dfce764349d6ad6a17da0fe72c90"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0</definedName>
    <definedName name="QBROWHEADERS" localSheetId="1">5</definedName>
    <definedName name="QBSTARTDATE" localSheetId="1">20170101</definedName>
  </definedNames>
  <calcPr calcId="144525"/>
</workbook>
</file>

<file path=xl/calcChain.xml><?xml version="1.0" encoding="utf-8"?>
<calcChain xmlns="http://schemas.openxmlformats.org/spreadsheetml/2006/main">
  <c r="F23" i="7" l="1"/>
  <c r="F28" i="7" s="1"/>
  <c r="F15" i="7"/>
  <c r="F10" i="7"/>
  <c r="T275" i="6" l="1"/>
  <c r="R275" i="6"/>
  <c r="P275" i="6"/>
  <c r="N275" i="6"/>
  <c r="L275" i="6"/>
  <c r="J275" i="6"/>
  <c r="H275" i="6"/>
  <c r="AJ270" i="6"/>
  <c r="X270" i="6"/>
  <c r="V270" i="6"/>
  <c r="U270" i="6"/>
  <c r="S270" i="6"/>
  <c r="O270" i="6"/>
  <c r="K270" i="6"/>
  <c r="I270" i="6"/>
  <c r="G270" i="6"/>
  <c r="W269" i="6"/>
  <c r="Y269" i="6" s="1"/>
  <c r="M269" i="6"/>
  <c r="Q269" i="6" s="1"/>
  <c r="AT268" i="6"/>
  <c r="AT270" i="6" s="1"/>
  <c r="AR268" i="6"/>
  <c r="AR270" i="6" s="1"/>
  <c r="AP268" i="6"/>
  <c r="AP270" i="6" s="1"/>
  <c r="AN268" i="6"/>
  <c r="AN270" i="6" s="1"/>
  <c r="AL268" i="6"/>
  <c r="AL270" i="6" s="1"/>
  <c r="AJ268" i="6"/>
  <c r="AH268" i="6"/>
  <c r="AH270" i="6" s="1"/>
  <c r="AF268" i="6"/>
  <c r="AF270" i="6" s="1"/>
  <c r="AD268" i="6"/>
  <c r="AD270" i="6" s="1"/>
  <c r="AB268" i="6"/>
  <c r="AC268" i="6" s="1"/>
  <c r="AA267" i="6"/>
  <c r="AC267" i="6" s="1"/>
  <c r="AE267" i="6" s="1"/>
  <c r="AG267" i="6" s="1"/>
  <c r="AI267" i="6" s="1"/>
  <c r="AK267" i="6" s="1"/>
  <c r="AM267" i="6" s="1"/>
  <c r="AO267" i="6" s="1"/>
  <c r="AQ267" i="6" s="1"/>
  <c r="AS267" i="6" s="1"/>
  <c r="AU267" i="6" s="1"/>
  <c r="AV267" i="6" s="1"/>
  <c r="W267" i="6"/>
  <c r="Y267" i="6" s="1"/>
  <c r="M267" i="6"/>
  <c r="Q267" i="6" s="1"/>
  <c r="W266" i="6"/>
  <c r="Y266" i="6" s="1"/>
  <c r="AA266" i="6" s="1"/>
  <c r="AC266" i="6" s="1"/>
  <c r="AE266" i="6" s="1"/>
  <c r="AG266" i="6" s="1"/>
  <c r="AI266" i="6" s="1"/>
  <c r="AK266" i="6" s="1"/>
  <c r="AM266" i="6" s="1"/>
  <c r="AO266" i="6" s="1"/>
  <c r="AQ266" i="6" s="1"/>
  <c r="AS266" i="6" s="1"/>
  <c r="AU266" i="6" s="1"/>
  <c r="AV266" i="6" s="1"/>
  <c r="M266" i="6"/>
  <c r="Q266" i="6" s="1"/>
  <c r="W265" i="6"/>
  <c r="Y265" i="6" s="1"/>
  <c r="AA265" i="6" s="1"/>
  <c r="AC265" i="6" s="1"/>
  <c r="AE265" i="6" s="1"/>
  <c r="AG265" i="6" s="1"/>
  <c r="AI265" i="6" s="1"/>
  <c r="AK265" i="6" s="1"/>
  <c r="AM265" i="6" s="1"/>
  <c r="AO265" i="6" s="1"/>
  <c r="AQ265" i="6" s="1"/>
  <c r="AS265" i="6" s="1"/>
  <c r="AU265" i="6" s="1"/>
  <c r="AV265" i="6" s="1"/>
  <c r="M265" i="6"/>
  <c r="Q265" i="6" s="1"/>
  <c r="W264" i="6"/>
  <c r="Y264" i="6" s="1"/>
  <c r="AA264" i="6" s="1"/>
  <c r="AC264" i="6" s="1"/>
  <c r="AE264" i="6" s="1"/>
  <c r="AG264" i="6" s="1"/>
  <c r="AI264" i="6" s="1"/>
  <c r="AK264" i="6" s="1"/>
  <c r="AM264" i="6" s="1"/>
  <c r="AO264" i="6" s="1"/>
  <c r="AQ264" i="6" s="1"/>
  <c r="AS264" i="6" s="1"/>
  <c r="AU264" i="6" s="1"/>
  <c r="AV264" i="6" s="1"/>
  <c r="M264" i="6"/>
  <c r="Q264" i="6" s="1"/>
  <c r="W263" i="6"/>
  <c r="Y263" i="6" s="1"/>
  <c r="AA263" i="6" s="1"/>
  <c r="AC263" i="6" s="1"/>
  <c r="AE263" i="6" s="1"/>
  <c r="AG263" i="6" s="1"/>
  <c r="AI263" i="6" s="1"/>
  <c r="AK263" i="6" s="1"/>
  <c r="AM263" i="6" s="1"/>
  <c r="AO263" i="6" s="1"/>
  <c r="AQ263" i="6" s="1"/>
  <c r="AS263" i="6" s="1"/>
  <c r="AU263" i="6" s="1"/>
  <c r="AV263" i="6" s="1"/>
  <c r="M263" i="6"/>
  <c r="Q263" i="6" s="1"/>
  <c r="AA262" i="6"/>
  <c r="AC262" i="6" s="1"/>
  <c r="AE262" i="6" s="1"/>
  <c r="AG262" i="6" s="1"/>
  <c r="AI262" i="6" s="1"/>
  <c r="AK262" i="6" s="1"/>
  <c r="AM262" i="6" s="1"/>
  <c r="AO262" i="6" s="1"/>
  <c r="AQ262" i="6" s="1"/>
  <c r="AS262" i="6" s="1"/>
  <c r="AU262" i="6" s="1"/>
  <c r="AV262" i="6" s="1"/>
  <c r="W262" i="6"/>
  <c r="Y262" i="6" s="1"/>
  <c r="M262" i="6"/>
  <c r="Q262" i="6" s="1"/>
  <c r="AA261" i="6"/>
  <c r="W261" i="6"/>
  <c r="Y261" i="6" s="1"/>
  <c r="M261" i="6"/>
  <c r="AT258" i="6"/>
  <c r="AR258" i="6"/>
  <c r="Z258" i="6"/>
  <c r="U258" i="6"/>
  <c r="S258" i="6"/>
  <c r="O258" i="6"/>
  <c r="K258" i="6"/>
  <c r="I258" i="6"/>
  <c r="G258" i="6"/>
  <c r="X257" i="6"/>
  <c r="W257" i="6"/>
  <c r="Y257" i="6" s="1"/>
  <c r="AA257" i="6" s="1"/>
  <c r="AC257" i="6" s="1"/>
  <c r="AE257" i="6" s="1"/>
  <c r="AG257" i="6" s="1"/>
  <c r="AI257" i="6" s="1"/>
  <c r="AK257" i="6" s="1"/>
  <c r="AM257" i="6" s="1"/>
  <c r="AO257" i="6" s="1"/>
  <c r="AQ257" i="6" s="1"/>
  <c r="AS257" i="6" s="1"/>
  <c r="AU257" i="6" s="1"/>
  <c r="AV257" i="6" s="1"/>
  <c r="V257" i="6"/>
  <c r="M257" i="6"/>
  <c r="Q257" i="6" s="1"/>
  <c r="AP256" i="6"/>
  <c r="AP258" i="6" s="1"/>
  <c r="AN256" i="6"/>
  <c r="AN258" i="6" s="1"/>
  <c r="AL256" i="6"/>
  <c r="AL258" i="6" s="1"/>
  <c r="AJ256" i="6"/>
  <c r="AJ258" i="6" s="1"/>
  <c r="AH256" i="6"/>
  <c r="AH258" i="6" s="1"/>
  <c r="AF256" i="6"/>
  <c r="AF258" i="6" s="1"/>
  <c r="AD256" i="6"/>
  <c r="AD258" i="6" s="1"/>
  <c r="AB256" i="6"/>
  <c r="AB258" i="6" s="1"/>
  <c r="X256" i="6"/>
  <c r="V256" i="6"/>
  <c r="W256" i="6" s="1"/>
  <c r="Y256" i="6" s="1"/>
  <c r="AA256" i="6" s="1"/>
  <c r="AC256" i="6" s="1"/>
  <c r="AE256" i="6" s="1"/>
  <c r="AG256" i="6" s="1"/>
  <c r="AI256" i="6" s="1"/>
  <c r="AK256" i="6" s="1"/>
  <c r="AM256" i="6" s="1"/>
  <c r="AO256" i="6" s="1"/>
  <c r="AQ256" i="6" s="1"/>
  <c r="AS256" i="6" s="1"/>
  <c r="AU256" i="6" s="1"/>
  <c r="AV256" i="6" s="1"/>
  <c r="AC255" i="6"/>
  <c r="AE255" i="6" s="1"/>
  <c r="AG255" i="6" s="1"/>
  <c r="AI255" i="6" s="1"/>
  <c r="AK255" i="6" s="1"/>
  <c r="AM255" i="6" s="1"/>
  <c r="AO255" i="6" s="1"/>
  <c r="AQ255" i="6" s="1"/>
  <c r="AS255" i="6" s="1"/>
  <c r="AU255" i="6" s="1"/>
  <c r="AV255" i="6" s="1"/>
  <c r="W255" i="6"/>
  <c r="Y255" i="6" s="1"/>
  <c r="M255" i="6"/>
  <c r="Q255" i="6" s="1"/>
  <c r="AC254" i="6"/>
  <c r="AE254" i="6" s="1"/>
  <c r="AG254" i="6" s="1"/>
  <c r="AI254" i="6" s="1"/>
  <c r="AK254" i="6" s="1"/>
  <c r="AM254" i="6" s="1"/>
  <c r="AO254" i="6" s="1"/>
  <c r="AQ254" i="6" s="1"/>
  <c r="AS254" i="6" s="1"/>
  <c r="AU254" i="6" s="1"/>
  <c r="AV254" i="6" s="1"/>
  <c r="W254" i="6"/>
  <c r="Y254" i="6" s="1"/>
  <c r="M254" i="6"/>
  <c r="Q254" i="6" s="1"/>
  <c r="AC253" i="6"/>
  <c r="AE253" i="6" s="1"/>
  <c r="W253" i="6"/>
  <c r="Y253" i="6" s="1"/>
  <c r="Y258" i="6" s="1"/>
  <c r="M253" i="6"/>
  <c r="Q253" i="6" s="1"/>
  <c r="AJ250" i="6"/>
  <c r="AH250" i="6"/>
  <c r="AF250" i="6"/>
  <c r="AD250" i="6"/>
  <c r="AC250" i="6"/>
  <c r="AB250" i="6"/>
  <c r="AA250" i="6"/>
  <c r="Z250" i="6"/>
  <c r="X250" i="6"/>
  <c r="V250" i="6"/>
  <c r="U250" i="6"/>
  <c r="S250" i="6"/>
  <c r="O250" i="6"/>
  <c r="M250" i="6"/>
  <c r="K250" i="6"/>
  <c r="I250" i="6"/>
  <c r="G250" i="6"/>
  <c r="AT249" i="6"/>
  <c r="AU249" i="6" s="1"/>
  <c r="AV249" i="6" s="1"/>
  <c r="AT248" i="6"/>
  <c r="AR248" i="6"/>
  <c r="AP248" i="6"/>
  <c r="AQ248" i="6" s="1"/>
  <c r="AS248" i="6" s="1"/>
  <c r="AT247" i="6"/>
  <c r="AR247" i="6"/>
  <c r="AR250" i="6" s="1"/>
  <c r="AP247" i="6"/>
  <c r="AN247" i="6"/>
  <c r="AN250" i="6" s="1"/>
  <c r="AL247" i="6"/>
  <c r="AL250" i="6" s="1"/>
  <c r="AC246" i="6"/>
  <c r="AE246" i="6" s="1"/>
  <c r="W246" i="6"/>
  <c r="Y246" i="6" s="1"/>
  <c r="Y250" i="6" s="1"/>
  <c r="Q246" i="6"/>
  <c r="Q250" i="6" s="1"/>
  <c r="M246" i="6"/>
  <c r="AR243" i="6"/>
  <c r="AP243" i="6"/>
  <c r="AF243" i="6"/>
  <c r="Z243" i="6"/>
  <c r="U243" i="6"/>
  <c r="S243" i="6"/>
  <c r="Q243" i="6"/>
  <c r="O243" i="6"/>
  <c r="M243" i="6"/>
  <c r="K243" i="6"/>
  <c r="I243" i="6"/>
  <c r="G243" i="6"/>
  <c r="AT242" i="6"/>
  <c r="AT243" i="6" s="1"/>
  <c r="AR242" i="6"/>
  <c r="AP242" i="6"/>
  <c r="AQ242" i="6" s="1"/>
  <c r="AS242" i="6" s="1"/>
  <c r="AU242" i="6" s="1"/>
  <c r="AV242" i="6" s="1"/>
  <c r="AN241" i="6"/>
  <c r="AN243" i="6" s="1"/>
  <c r="AL241" i="6"/>
  <c r="AL243" i="6" s="1"/>
  <c r="AJ241" i="6"/>
  <c r="AJ243" i="6" s="1"/>
  <c r="AH241" i="6"/>
  <c r="AH243" i="6" s="1"/>
  <c r="AG241" i="6"/>
  <c r="AF241" i="6"/>
  <c r="AD240" i="6"/>
  <c r="AD243" i="6" s="1"/>
  <c r="AB240" i="6"/>
  <c r="AB243" i="6" s="1"/>
  <c r="X240" i="6"/>
  <c r="X243" i="6" s="1"/>
  <c r="V240" i="6"/>
  <c r="W240" i="6" s="1"/>
  <c r="W243" i="6" s="1"/>
  <c r="AT237" i="6"/>
  <c r="AR237" i="6"/>
  <c r="AP237" i="6"/>
  <c r="AN237" i="6"/>
  <c r="AL237" i="6"/>
  <c r="AJ237" i="6"/>
  <c r="AH237" i="6"/>
  <c r="AF237" i="6"/>
  <c r="AD237" i="6"/>
  <c r="AB237" i="6"/>
  <c r="X237" i="6"/>
  <c r="V237" i="6"/>
  <c r="U237" i="6"/>
  <c r="S237" i="6"/>
  <c r="O237" i="6"/>
  <c r="K237" i="6"/>
  <c r="I237" i="6"/>
  <c r="G237" i="6"/>
  <c r="W236" i="6"/>
  <c r="Y236" i="6" s="1"/>
  <c r="AA236" i="6" s="1"/>
  <c r="AC236" i="6" s="1"/>
  <c r="AE236" i="6" s="1"/>
  <c r="AG236" i="6" s="1"/>
  <c r="AI236" i="6" s="1"/>
  <c r="AK236" i="6" s="1"/>
  <c r="AM236" i="6" s="1"/>
  <c r="AO236" i="6" s="1"/>
  <c r="AQ236" i="6" s="1"/>
  <c r="AS236" i="6" s="1"/>
  <c r="AU236" i="6" s="1"/>
  <c r="AV236" i="6" s="1"/>
  <c r="Q236" i="6"/>
  <c r="M236" i="6"/>
  <c r="W235" i="6"/>
  <c r="Y235" i="6" s="1"/>
  <c r="AA235" i="6" s="1"/>
  <c r="AC235" i="6" s="1"/>
  <c r="AE235" i="6" s="1"/>
  <c r="AG235" i="6" s="1"/>
  <c r="AI235" i="6" s="1"/>
  <c r="AK235" i="6" s="1"/>
  <c r="AM235" i="6" s="1"/>
  <c r="AO235" i="6" s="1"/>
  <c r="AQ235" i="6" s="1"/>
  <c r="AS235" i="6" s="1"/>
  <c r="AU235" i="6" s="1"/>
  <c r="AV235" i="6" s="1"/>
  <c r="Q235" i="6"/>
  <c r="M235" i="6"/>
  <c r="W234" i="6"/>
  <c r="Y234" i="6" s="1"/>
  <c r="AA234" i="6" s="1"/>
  <c r="AC234" i="6" s="1"/>
  <c r="AE234" i="6" s="1"/>
  <c r="AG234" i="6" s="1"/>
  <c r="AI234" i="6" s="1"/>
  <c r="AK234" i="6" s="1"/>
  <c r="AM234" i="6" s="1"/>
  <c r="AO234" i="6" s="1"/>
  <c r="AQ234" i="6" s="1"/>
  <c r="AS234" i="6" s="1"/>
  <c r="AU234" i="6" s="1"/>
  <c r="AV234" i="6" s="1"/>
  <c r="M234" i="6"/>
  <c r="Q234" i="6" s="1"/>
  <c r="W233" i="6"/>
  <c r="Y233" i="6" s="1"/>
  <c r="M233" i="6"/>
  <c r="M237" i="6" s="1"/>
  <c r="Z230" i="6"/>
  <c r="V230" i="6"/>
  <c r="U230" i="6"/>
  <c r="S230" i="6"/>
  <c r="O230" i="6"/>
  <c r="K230" i="6"/>
  <c r="I230" i="6"/>
  <c r="G230" i="6"/>
  <c r="W229" i="6"/>
  <c r="Y229" i="6" s="1"/>
  <c r="AA229" i="6" s="1"/>
  <c r="AC229" i="6" s="1"/>
  <c r="AE229" i="6" s="1"/>
  <c r="AG229" i="6" s="1"/>
  <c r="AI229" i="6" s="1"/>
  <c r="AK229" i="6" s="1"/>
  <c r="AM229" i="6" s="1"/>
  <c r="AO229" i="6" s="1"/>
  <c r="AQ229" i="6" s="1"/>
  <c r="AS229" i="6" s="1"/>
  <c r="AU229" i="6" s="1"/>
  <c r="AV229" i="6" s="1"/>
  <c r="M229" i="6"/>
  <c r="Q229" i="6" s="1"/>
  <c r="AT228" i="6"/>
  <c r="AU228" i="6" s="1"/>
  <c r="AV228" i="6" s="1"/>
  <c r="AD228" i="6"/>
  <c r="AB228" i="6"/>
  <c r="AT227" i="6"/>
  <c r="AR227" i="6"/>
  <c r="AS227" i="6" s="1"/>
  <c r="AD227" i="6"/>
  <c r="AB227" i="6"/>
  <c r="AT226" i="6"/>
  <c r="AS226" i="6"/>
  <c r="AU226" i="6" s="1"/>
  <c r="AV226" i="6" s="1"/>
  <c r="AR226" i="6"/>
  <c r="AD226" i="6"/>
  <c r="AB226" i="6"/>
  <c r="AT225" i="6"/>
  <c r="AR225" i="6"/>
  <c r="AP225" i="6"/>
  <c r="AP230" i="6" s="1"/>
  <c r="AN225" i="6"/>
  <c r="AN230" i="6" s="1"/>
  <c r="AL225" i="6"/>
  <c r="AM225" i="6" s="1"/>
  <c r="AD225" i="6"/>
  <c r="AB225" i="6"/>
  <c r="AJ224" i="6"/>
  <c r="AH224" i="6"/>
  <c r="AF224" i="6"/>
  <c r="AD224" i="6"/>
  <c r="AB224" i="6"/>
  <c r="AC224" i="6" s="1"/>
  <c r="AE224" i="6" s="1"/>
  <c r="AG224" i="6" s="1"/>
  <c r="AA224" i="6"/>
  <c r="AJ223" i="6"/>
  <c r="AJ230" i="6" s="1"/>
  <c r="AH223" i="6"/>
  <c r="AF223" i="6"/>
  <c r="AD223" i="6"/>
  <c r="AB223" i="6"/>
  <c r="AA223" i="6"/>
  <c r="AC223" i="6" s="1"/>
  <c r="AE223" i="6" s="1"/>
  <c r="AG223" i="6" s="1"/>
  <c r="AI223" i="6" s="1"/>
  <c r="AK223" i="6" s="1"/>
  <c r="AM223" i="6" s="1"/>
  <c r="AO223" i="6" s="1"/>
  <c r="AQ223" i="6" s="1"/>
  <c r="AS223" i="6" s="1"/>
  <c r="AU223" i="6" s="1"/>
  <c r="AV223" i="6" s="1"/>
  <c r="AH222" i="6"/>
  <c r="AF222" i="6"/>
  <c r="AD222" i="6"/>
  <c r="AB222" i="6"/>
  <c r="X222" i="6"/>
  <c r="W222" i="6"/>
  <c r="AH221" i="6"/>
  <c r="AF221" i="6"/>
  <c r="AF230" i="6" s="1"/>
  <c r="AD221" i="6"/>
  <c r="AB221" i="6"/>
  <c r="X221" i="6"/>
  <c r="Y221" i="6" s="1"/>
  <c r="AA221" i="6" s="1"/>
  <c r="AC221" i="6" s="1"/>
  <c r="AE221" i="6" s="1"/>
  <c r="AG221" i="6" s="1"/>
  <c r="AI221" i="6" s="1"/>
  <c r="AK221" i="6" s="1"/>
  <c r="AM221" i="6" s="1"/>
  <c r="AO221" i="6" s="1"/>
  <c r="AQ221" i="6" s="1"/>
  <c r="AS221" i="6" s="1"/>
  <c r="AU221" i="6" s="1"/>
  <c r="AV221" i="6" s="1"/>
  <c r="W221" i="6"/>
  <c r="AD220" i="6"/>
  <c r="AB220" i="6"/>
  <c r="X220" i="6"/>
  <c r="V220" i="6"/>
  <c r="W220" i="6" s="1"/>
  <c r="Y220" i="6" s="1"/>
  <c r="AA220" i="6" s="1"/>
  <c r="AC220" i="6" s="1"/>
  <c r="AE220" i="6" s="1"/>
  <c r="AG220" i="6" s="1"/>
  <c r="AI220" i="6" s="1"/>
  <c r="AK220" i="6" s="1"/>
  <c r="AM220" i="6" s="1"/>
  <c r="AO220" i="6" s="1"/>
  <c r="AQ220" i="6" s="1"/>
  <c r="AS220" i="6" s="1"/>
  <c r="AU220" i="6" s="1"/>
  <c r="AV220" i="6" s="1"/>
  <c r="AC219" i="6"/>
  <c r="AE219" i="6" s="1"/>
  <c r="AG219" i="6" s="1"/>
  <c r="AI219" i="6" s="1"/>
  <c r="AK219" i="6" s="1"/>
  <c r="AM219" i="6" s="1"/>
  <c r="AO219" i="6" s="1"/>
  <c r="AQ219" i="6" s="1"/>
  <c r="AS219" i="6" s="1"/>
  <c r="AU219" i="6" s="1"/>
  <c r="AV219" i="6" s="1"/>
  <c r="W219" i="6"/>
  <c r="Y219" i="6" s="1"/>
  <c r="M219" i="6"/>
  <c r="Q219" i="6" s="1"/>
  <c r="AC218" i="6"/>
  <c r="AE218" i="6" s="1"/>
  <c r="AG218" i="6" s="1"/>
  <c r="AI218" i="6" s="1"/>
  <c r="AK218" i="6" s="1"/>
  <c r="AM218" i="6" s="1"/>
  <c r="AO218" i="6" s="1"/>
  <c r="AQ218" i="6" s="1"/>
  <c r="AS218" i="6" s="1"/>
  <c r="AU218" i="6" s="1"/>
  <c r="AV218" i="6" s="1"/>
  <c r="W218" i="6"/>
  <c r="Y218" i="6" s="1"/>
  <c r="M218" i="6"/>
  <c r="Q218" i="6" s="1"/>
  <c r="AC217" i="6"/>
  <c r="AE217" i="6" s="1"/>
  <c r="AG217" i="6" s="1"/>
  <c r="AI217" i="6" s="1"/>
  <c r="AK217" i="6" s="1"/>
  <c r="AM217" i="6" s="1"/>
  <c r="AO217" i="6" s="1"/>
  <c r="AQ217" i="6" s="1"/>
  <c r="AS217" i="6" s="1"/>
  <c r="AU217" i="6" s="1"/>
  <c r="AV217" i="6" s="1"/>
  <c r="W217" i="6"/>
  <c r="Y217" i="6" s="1"/>
  <c r="M217" i="6"/>
  <c r="Q217" i="6" s="1"/>
  <c r="AC216" i="6"/>
  <c r="W216" i="6"/>
  <c r="M216" i="6"/>
  <c r="AJ213" i="6"/>
  <c r="AB213" i="6"/>
  <c r="U213" i="6"/>
  <c r="S213" i="6"/>
  <c r="Q213" i="6"/>
  <c r="O213" i="6"/>
  <c r="M213" i="6"/>
  <c r="K213" i="6"/>
  <c r="I213" i="6"/>
  <c r="G213" i="6"/>
  <c r="AT212" i="6"/>
  <c r="AT213" i="6" s="1"/>
  <c r="AR212" i="6"/>
  <c r="AR213" i="6" s="1"/>
  <c r="AP212" i="6"/>
  <c r="AP213" i="6" s="1"/>
  <c r="AN212" i="6"/>
  <c r="AN213" i="6" s="1"/>
  <c r="AL212" i="6"/>
  <c r="AL213" i="6" s="1"/>
  <c r="AJ212" i="6"/>
  <c r="AH212" i="6"/>
  <c r="AH213" i="6" s="1"/>
  <c r="AF212" i="6"/>
  <c r="AF213" i="6" s="1"/>
  <c r="AD212" i="6"/>
  <c r="AD213" i="6" s="1"/>
  <c r="AB212" i="6"/>
  <c r="AC212" i="6" s="1"/>
  <c r="X212" i="6"/>
  <c r="X213" i="6" s="1"/>
  <c r="V212" i="6"/>
  <c r="M212" i="6"/>
  <c r="Q212" i="6" s="1"/>
  <c r="U207" i="6"/>
  <c r="S207" i="6"/>
  <c r="O207" i="6"/>
  <c r="K207" i="6"/>
  <c r="I207" i="6"/>
  <c r="G207" i="6"/>
  <c r="AT206" i="6"/>
  <c r="AU206" i="6" s="1"/>
  <c r="AV206" i="6" s="1"/>
  <c r="AT205" i="6"/>
  <c r="AR205" i="6"/>
  <c r="AS205" i="6" s="1"/>
  <c r="AU205" i="6" s="1"/>
  <c r="AV205" i="6" s="1"/>
  <c r="AT204" i="6"/>
  <c r="AR204" i="6"/>
  <c r="AP204" i="6"/>
  <c r="AQ204" i="6" s="1"/>
  <c r="AT203" i="6"/>
  <c r="AR203" i="6"/>
  <c r="AP203" i="6"/>
  <c r="AN203" i="6"/>
  <c r="AO203" i="6" s="1"/>
  <c r="AT202" i="6"/>
  <c r="AR202" i="6"/>
  <c r="AP202" i="6"/>
  <c r="AN202" i="6"/>
  <c r="AM202" i="6"/>
  <c r="AO202" i="6" s="1"/>
  <c r="AQ202" i="6" s="1"/>
  <c r="AS202" i="6" s="1"/>
  <c r="AU202" i="6" s="1"/>
  <c r="AV202" i="6" s="1"/>
  <c r="AL202" i="6"/>
  <c r="AK202" i="6"/>
  <c r="AT201" i="6"/>
  <c r="AR201" i="6"/>
  <c r="AP201" i="6"/>
  <c r="AN201" i="6"/>
  <c r="AL201" i="6"/>
  <c r="AJ201" i="6"/>
  <c r="AK201" i="6" s="1"/>
  <c r="AM201" i="6" s="1"/>
  <c r="AO201" i="6" s="1"/>
  <c r="AQ201" i="6" s="1"/>
  <c r="AS201" i="6" s="1"/>
  <c r="AU201" i="6" s="1"/>
  <c r="AV201" i="6" s="1"/>
  <c r="AT200" i="6"/>
  <c r="AR200" i="6"/>
  <c r="AP200" i="6"/>
  <c r="AN200" i="6"/>
  <c r="AL200" i="6"/>
  <c r="AJ200" i="6"/>
  <c r="AH200" i="6"/>
  <c r="AI200" i="6" s="1"/>
  <c r="AK200" i="6" s="1"/>
  <c r="AM200" i="6" s="1"/>
  <c r="AO200" i="6" s="1"/>
  <c r="AQ200" i="6" s="1"/>
  <c r="AS200" i="6" s="1"/>
  <c r="AU200" i="6" s="1"/>
  <c r="AV200" i="6" s="1"/>
  <c r="AT199" i="6"/>
  <c r="AR199" i="6"/>
  <c r="AP199" i="6"/>
  <c r="AN199" i="6"/>
  <c r="AL199" i="6"/>
  <c r="AJ199" i="6"/>
  <c r="AH199" i="6"/>
  <c r="AI199" i="6" s="1"/>
  <c r="AK199" i="6" s="1"/>
  <c r="AM199" i="6" s="1"/>
  <c r="AT198" i="6"/>
  <c r="AR198" i="6"/>
  <c r="AP198" i="6"/>
  <c r="AN198" i="6"/>
  <c r="AL198" i="6"/>
  <c r="AJ198" i="6"/>
  <c r="AH198" i="6"/>
  <c r="AF198" i="6"/>
  <c r="AG198" i="6" s="1"/>
  <c r="AI198" i="6" s="1"/>
  <c r="AK198" i="6" s="1"/>
  <c r="AM198" i="6" s="1"/>
  <c r="AO198" i="6" s="1"/>
  <c r="AQ198" i="6" s="1"/>
  <c r="AS198" i="6" s="1"/>
  <c r="AU198" i="6" s="1"/>
  <c r="AV198" i="6" s="1"/>
  <c r="AT197" i="6"/>
  <c r="AR197" i="6"/>
  <c r="AP197" i="6"/>
  <c r="AN197" i="6"/>
  <c r="AL197" i="6"/>
  <c r="AJ197" i="6"/>
  <c r="AH197" i="6"/>
  <c r="AF197" i="6"/>
  <c r="AD197" i="6"/>
  <c r="AC197" i="6"/>
  <c r="AT196" i="6"/>
  <c r="AR196" i="6"/>
  <c r="AP196" i="6"/>
  <c r="AN196" i="6"/>
  <c r="AL196" i="6"/>
  <c r="AJ196" i="6"/>
  <c r="AH196" i="6"/>
  <c r="AF196" i="6"/>
  <c r="AD196" i="6"/>
  <c r="AB196" i="6"/>
  <c r="AC196" i="6" s="1"/>
  <c r="AE196" i="6" s="1"/>
  <c r="AG196" i="6" s="1"/>
  <c r="AI196" i="6" s="1"/>
  <c r="AK196" i="6" s="1"/>
  <c r="AM196" i="6" s="1"/>
  <c r="AO196" i="6" s="1"/>
  <c r="AQ196" i="6" s="1"/>
  <c r="AS196" i="6" s="1"/>
  <c r="AU196" i="6" s="1"/>
  <c r="AV196" i="6" s="1"/>
  <c r="AR195" i="6"/>
  <c r="AP195" i="6"/>
  <c r="AN195" i="6"/>
  <c r="AL195" i="6"/>
  <c r="AJ195" i="6"/>
  <c r="AH195" i="6"/>
  <c r="AF195" i="6"/>
  <c r="AD195" i="6"/>
  <c r="AB195" i="6"/>
  <c r="Z195" i="6"/>
  <c r="Z207" i="6" s="1"/>
  <c r="AP194" i="6"/>
  <c r="AN194" i="6"/>
  <c r="AL194" i="6"/>
  <c r="AJ194" i="6"/>
  <c r="AH194" i="6"/>
  <c r="AF194" i="6"/>
  <c r="AD194" i="6"/>
  <c r="AB194" i="6"/>
  <c r="X194" i="6"/>
  <c r="W194" i="6"/>
  <c r="AP193" i="6"/>
  <c r="AN193" i="6"/>
  <c r="AL193" i="6"/>
  <c r="AJ193" i="6"/>
  <c r="AH193" i="6"/>
  <c r="AF193" i="6"/>
  <c r="AD193" i="6"/>
  <c r="AB193" i="6"/>
  <c r="X193" i="6"/>
  <c r="Y193" i="6" s="1"/>
  <c r="AA193" i="6" s="1"/>
  <c r="AC193" i="6" s="1"/>
  <c r="AE193" i="6" s="1"/>
  <c r="AG193" i="6" s="1"/>
  <c r="AI193" i="6" s="1"/>
  <c r="AK193" i="6" s="1"/>
  <c r="AM193" i="6" s="1"/>
  <c r="AO193" i="6" s="1"/>
  <c r="AQ193" i="6" s="1"/>
  <c r="AS193" i="6" s="1"/>
  <c r="AU193" i="6" s="1"/>
  <c r="AV193" i="6" s="1"/>
  <c r="V193" i="6"/>
  <c r="W193" i="6" s="1"/>
  <c r="AL192" i="6"/>
  <c r="AJ192" i="6"/>
  <c r="AH192" i="6"/>
  <c r="AF192" i="6"/>
  <c r="AD192" i="6"/>
  <c r="AB192" i="6"/>
  <c r="X192" i="6"/>
  <c r="V192" i="6"/>
  <c r="W192" i="6" s="1"/>
  <c r="AL191" i="6"/>
  <c r="AJ191" i="6"/>
  <c r="AH191" i="6"/>
  <c r="AF191" i="6"/>
  <c r="AD191" i="6"/>
  <c r="AB191" i="6"/>
  <c r="X191" i="6"/>
  <c r="V191" i="6"/>
  <c r="W191" i="6" s="1"/>
  <c r="Y191" i="6" s="1"/>
  <c r="AA191" i="6" s="1"/>
  <c r="AH190" i="6"/>
  <c r="AF190" i="6"/>
  <c r="AD190" i="6"/>
  <c r="AB190" i="6"/>
  <c r="X190" i="6"/>
  <c r="Y190" i="6" s="1"/>
  <c r="AA190" i="6" s="1"/>
  <c r="AC190" i="6" s="1"/>
  <c r="AE190" i="6" s="1"/>
  <c r="AG190" i="6" s="1"/>
  <c r="AI190" i="6" s="1"/>
  <c r="AK190" i="6" s="1"/>
  <c r="AM190" i="6" s="1"/>
  <c r="AO190" i="6" s="1"/>
  <c r="AQ190" i="6" s="1"/>
  <c r="AS190" i="6" s="1"/>
  <c r="AU190" i="6" s="1"/>
  <c r="AV190" i="6" s="1"/>
  <c r="V190" i="6"/>
  <c r="W190" i="6" s="1"/>
  <c r="Q190" i="6"/>
  <c r="AD189" i="6"/>
  <c r="AB189" i="6"/>
  <c r="X189" i="6"/>
  <c r="V189" i="6"/>
  <c r="W189" i="6" s="1"/>
  <c r="Y189" i="6" s="1"/>
  <c r="AA189" i="6" s="1"/>
  <c r="Q189" i="6"/>
  <c r="AD188" i="6"/>
  <c r="AB188" i="6"/>
  <c r="X188" i="6"/>
  <c r="V188" i="6"/>
  <c r="W188" i="6" s="1"/>
  <c r="Y188" i="6" s="1"/>
  <c r="AA188" i="6" s="1"/>
  <c r="AC188" i="6" s="1"/>
  <c r="AE188" i="6" s="1"/>
  <c r="AG188" i="6" s="1"/>
  <c r="AI188" i="6" s="1"/>
  <c r="AK188" i="6" s="1"/>
  <c r="AM188" i="6" s="1"/>
  <c r="AO188" i="6" s="1"/>
  <c r="AQ188" i="6" s="1"/>
  <c r="AS188" i="6" s="1"/>
  <c r="AU188" i="6" s="1"/>
  <c r="AV188" i="6" s="1"/>
  <c r="M188" i="6"/>
  <c r="Q188" i="6" s="1"/>
  <c r="AD187" i="6"/>
  <c r="AB187" i="6"/>
  <c r="X187" i="6"/>
  <c r="V187" i="6"/>
  <c r="W187" i="6" s="1"/>
  <c r="Y187" i="6" s="1"/>
  <c r="AA187" i="6" s="1"/>
  <c r="AC187" i="6" s="1"/>
  <c r="AE187" i="6" s="1"/>
  <c r="AG187" i="6" s="1"/>
  <c r="AI187" i="6" s="1"/>
  <c r="AK187" i="6" s="1"/>
  <c r="AM187" i="6" s="1"/>
  <c r="AO187" i="6" s="1"/>
  <c r="AQ187" i="6" s="1"/>
  <c r="AS187" i="6" s="1"/>
  <c r="AU187" i="6" s="1"/>
  <c r="AV187" i="6" s="1"/>
  <c r="M187" i="6"/>
  <c r="Q187" i="6" s="1"/>
  <c r="V186" i="6"/>
  <c r="W186" i="6" s="1"/>
  <c r="Y186" i="6" s="1"/>
  <c r="AA186" i="6" s="1"/>
  <c r="AC186" i="6" s="1"/>
  <c r="AE186" i="6" s="1"/>
  <c r="AG186" i="6" s="1"/>
  <c r="AI186" i="6" s="1"/>
  <c r="AK186" i="6" s="1"/>
  <c r="AM186" i="6" s="1"/>
  <c r="AO186" i="6" s="1"/>
  <c r="AQ186" i="6" s="1"/>
  <c r="AS186" i="6" s="1"/>
  <c r="AU186" i="6" s="1"/>
  <c r="AV186" i="6" s="1"/>
  <c r="M186" i="6"/>
  <c r="V185" i="6"/>
  <c r="W185" i="6" s="1"/>
  <c r="Y185" i="6" s="1"/>
  <c r="AA185" i="6" s="1"/>
  <c r="AC185" i="6" s="1"/>
  <c r="AE185" i="6" s="1"/>
  <c r="AG185" i="6" s="1"/>
  <c r="AI185" i="6" s="1"/>
  <c r="AK185" i="6" s="1"/>
  <c r="AM185" i="6" s="1"/>
  <c r="AO185" i="6" s="1"/>
  <c r="AQ185" i="6" s="1"/>
  <c r="AS185" i="6" s="1"/>
  <c r="AU185" i="6" s="1"/>
  <c r="AV185" i="6" s="1"/>
  <c r="Q185" i="6"/>
  <c r="M185" i="6"/>
  <c r="W184" i="6"/>
  <c r="Y184" i="6" s="1"/>
  <c r="AA184" i="6" s="1"/>
  <c r="AC184" i="6" s="1"/>
  <c r="AE184" i="6" s="1"/>
  <c r="AG184" i="6" s="1"/>
  <c r="AI184" i="6" s="1"/>
  <c r="AK184" i="6" s="1"/>
  <c r="AM184" i="6" s="1"/>
  <c r="AO184" i="6" s="1"/>
  <c r="AQ184" i="6" s="1"/>
  <c r="AS184" i="6" s="1"/>
  <c r="AU184" i="6" s="1"/>
  <c r="AV184" i="6" s="1"/>
  <c r="Q184" i="6"/>
  <c r="M184" i="6"/>
  <c r="W183" i="6"/>
  <c r="Y183" i="6" s="1"/>
  <c r="AA183" i="6" s="1"/>
  <c r="AC183" i="6" s="1"/>
  <c r="AE183" i="6" s="1"/>
  <c r="AG183" i="6" s="1"/>
  <c r="AI183" i="6" s="1"/>
  <c r="AK183" i="6" s="1"/>
  <c r="AM183" i="6" s="1"/>
  <c r="AO183" i="6" s="1"/>
  <c r="AQ183" i="6" s="1"/>
  <c r="AS183" i="6" s="1"/>
  <c r="AU183" i="6" s="1"/>
  <c r="AV183" i="6" s="1"/>
  <c r="Q183" i="6"/>
  <c r="M183" i="6"/>
  <c r="W182" i="6"/>
  <c r="Y182" i="6" s="1"/>
  <c r="AA182" i="6" s="1"/>
  <c r="AC182" i="6" s="1"/>
  <c r="AE182" i="6" s="1"/>
  <c r="AG182" i="6" s="1"/>
  <c r="AI182" i="6" s="1"/>
  <c r="AK182" i="6" s="1"/>
  <c r="AM182" i="6" s="1"/>
  <c r="AO182" i="6" s="1"/>
  <c r="AQ182" i="6" s="1"/>
  <c r="AS182" i="6" s="1"/>
  <c r="AU182" i="6" s="1"/>
  <c r="AV182" i="6" s="1"/>
  <c r="Q182" i="6"/>
  <c r="M182" i="6"/>
  <c r="W181" i="6"/>
  <c r="Y181" i="6" s="1"/>
  <c r="AA181" i="6" s="1"/>
  <c r="AC181" i="6" s="1"/>
  <c r="AE181" i="6" s="1"/>
  <c r="AG181" i="6" s="1"/>
  <c r="AI181" i="6" s="1"/>
  <c r="AK181" i="6" s="1"/>
  <c r="AM181" i="6" s="1"/>
  <c r="AO181" i="6" s="1"/>
  <c r="AQ181" i="6" s="1"/>
  <c r="AS181" i="6" s="1"/>
  <c r="AU181" i="6" s="1"/>
  <c r="AV181" i="6" s="1"/>
  <c r="Q181" i="6"/>
  <c r="M181" i="6"/>
  <c r="W180" i="6"/>
  <c r="Y180" i="6" s="1"/>
  <c r="AA180" i="6" s="1"/>
  <c r="AC180" i="6" s="1"/>
  <c r="AE180" i="6" s="1"/>
  <c r="AG180" i="6" s="1"/>
  <c r="AI180" i="6" s="1"/>
  <c r="AK180" i="6" s="1"/>
  <c r="AM180" i="6" s="1"/>
  <c r="AO180" i="6" s="1"/>
  <c r="AQ180" i="6" s="1"/>
  <c r="AS180" i="6" s="1"/>
  <c r="AU180" i="6" s="1"/>
  <c r="AV180" i="6" s="1"/>
  <c r="Q180" i="6"/>
  <c r="M180" i="6"/>
  <c r="W179" i="6"/>
  <c r="Y179" i="6" s="1"/>
  <c r="AA179" i="6" s="1"/>
  <c r="AC179" i="6" s="1"/>
  <c r="AE179" i="6" s="1"/>
  <c r="AG179" i="6" s="1"/>
  <c r="AI179" i="6" s="1"/>
  <c r="AK179" i="6" s="1"/>
  <c r="AM179" i="6" s="1"/>
  <c r="AO179" i="6" s="1"/>
  <c r="AQ179" i="6" s="1"/>
  <c r="AS179" i="6" s="1"/>
  <c r="AU179" i="6" s="1"/>
  <c r="AV179" i="6" s="1"/>
  <c r="M179" i="6"/>
  <c r="W178" i="6"/>
  <c r="Y178" i="6" s="1"/>
  <c r="AA178" i="6" s="1"/>
  <c r="AC178" i="6" s="1"/>
  <c r="AE178" i="6" s="1"/>
  <c r="AG178" i="6" s="1"/>
  <c r="AI178" i="6" s="1"/>
  <c r="AK178" i="6" s="1"/>
  <c r="AM178" i="6" s="1"/>
  <c r="AO178" i="6" s="1"/>
  <c r="AQ178" i="6" s="1"/>
  <c r="AS178" i="6" s="1"/>
  <c r="AU178" i="6" s="1"/>
  <c r="AV178" i="6" s="1"/>
  <c r="M178" i="6"/>
  <c r="Y177" i="6"/>
  <c r="AA177" i="6" s="1"/>
  <c r="AC177" i="6" s="1"/>
  <c r="AE177" i="6" s="1"/>
  <c r="AG177" i="6" s="1"/>
  <c r="AI177" i="6" s="1"/>
  <c r="AK177" i="6" s="1"/>
  <c r="AM177" i="6" s="1"/>
  <c r="AO177" i="6" s="1"/>
  <c r="AQ177" i="6" s="1"/>
  <c r="AS177" i="6" s="1"/>
  <c r="AU177" i="6" s="1"/>
  <c r="AV177" i="6" s="1"/>
  <c r="W177" i="6"/>
  <c r="M177" i="6"/>
  <c r="Q177" i="6" s="1"/>
  <c r="W176" i="6"/>
  <c r="Y176" i="6" s="1"/>
  <c r="AA176" i="6" s="1"/>
  <c r="AC176" i="6" s="1"/>
  <c r="AE176" i="6" s="1"/>
  <c r="AG176" i="6" s="1"/>
  <c r="AI176" i="6" s="1"/>
  <c r="AK176" i="6" s="1"/>
  <c r="AM176" i="6" s="1"/>
  <c r="AO176" i="6" s="1"/>
  <c r="AQ176" i="6" s="1"/>
  <c r="AS176" i="6" s="1"/>
  <c r="AU176" i="6" s="1"/>
  <c r="AV176" i="6" s="1"/>
  <c r="M176" i="6"/>
  <c r="Q176" i="6" s="1"/>
  <c r="W175" i="6"/>
  <c r="Y175" i="6" s="1"/>
  <c r="AA175" i="6" s="1"/>
  <c r="AC175" i="6" s="1"/>
  <c r="AE175" i="6" s="1"/>
  <c r="AG175" i="6" s="1"/>
  <c r="AI175" i="6" s="1"/>
  <c r="AK175" i="6" s="1"/>
  <c r="AM175" i="6" s="1"/>
  <c r="AO175" i="6" s="1"/>
  <c r="AQ175" i="6" s="1"/>
  <c r="AS175" i="6" s="1"/>
  <c r="AU175" i="6" s="1"/>
  <c r="AV175" i="6" s="1"/>
  <c r="M175" i="6"/>
  <c r="Q175" i="6" s="1"/>
  <c r="W174" i="6"/>
  <c r="Y174" i="6" s="1"/>
  <c r="AA174" i="6" s="1"/>
  <c r="AC174" i="6" s="1"/>
  <c r="AE174" i="6" s="1"/>
  <c r="AG174" i="6" s="1"/>
  <c r="AI174" i="6" s="1"/>
  <c r="AK174" i="6" s="1"/>
  <c r="AM174" i="6" s="1"/>
  <c r="AO174" i="6" s="1"/>
  <c r="AQ174" i="6" s="1"/>
  <c r="AS174" i="6" s="1"/>
  <c r="AU174" i="6" s="1"/>
  <c r="AV174" i="6" s="1"/>
  <c r="M174" i="6"/>
  <c r="Q174" i="6" s="1"/>
  <c r="Y173" i="6"/>
  <c r="AA173" i="6" s="1"/>
  <c r="AC173" i="6" s="1"/>
  <c r="AE173" i="6" s="1"/>
  <c r="AG173" i="6" s="1"/>
  <c r="AI173" i="6" s="1"/>
  <c r="AK173" i="6" s="1"/>
  <c r="AM173" i="6" s="1"/>
  <c r="AO173" i="6" s="1"/>
  <c r="AQ173" i="6" s="1"/>
  <c r="AS173" i="6" s="1"/>
  <c r="AU173" i="6" s="1"/>
  <c r="AV173" i="6" s="1"/>
  <c r="W173" i="6"/>
  <c r="M173" i="6"/>
  <c r="Q173" i="6" s="1"/>
  <c r="W172" i="6"/>
  <c r="Y172" i="6" s="1"/>
  <c r="AA172" i="6" s="1"/>
  <c r="AC172" i="6" s="1"/>
  <c r="AE172" i="6" s="1"/>
  <c r="AG172" i="6" s="1"/>
  <c r="AI172" i="6" s="1"/>
  <c r="AK172" i="6" s="1"/>
  <c r="AM172" i="6" s="1"/>
  <c r="AO172" i="6" s="1"/>
  <c r="AQ172" i="6" s="1"/>
  <c r="AS172" i="6" s="1"/>
  <c r="AU172" i="6" s="1"/>
  <c r="AV172" i="6" s="1"/>
  <c r="M172" i="6"/>
  <c r="Q172" i="6" s="1"/>
  <c r="W171" i="6"/>
  <c r="Y171" i="6" s="1"/>
  <c r="AA171" i="6" s="1"/>
  <c r="AC171" i="6" s="1"/>
  <c r="AE171" i="6" s="1"/>
  <c r="AG171" i="6" s="1"/>
  <c r="AI171" i="6" s="1"/>
  <c r="AK171" i="6" s="1"/>
  <c r="AM171" i="6" s="1"/>
  <c r="AO171" i="6" s="1"/>
  <c r="AQ171" i="6" s="1"/>
  <c r="AS171" i="6" s="1"/>
  <c r="AU171" i="6" s="1"/>
  <c r="AV171" i="6" s="1"/>
  <c r="M171" i="6"/>
  <c r="Q171" i="6" s="1"/>
  <c r="V170" i="6"/>
  <c r="W170" i="6" s="1"/>
  <c r="Y170" i="6" s="1"/>
  <c r="AA170" i="6" s="1"/>
  <c r="AC170" i="6" s="1"/>
  <c r="AE170" i="6" s="1"/>
  <c r="AG170" i="6" s="1"/>
  <c r="AI170" i="6" s="1"/>
  <c r="AK170" i="6" s="1"/>
  <c r="AM170" i="6" s="1"/>
  <c r="AO170" i="6" s="1"/>
  <c r="AQ170" i="6" s="1"/>
  <c r="AS170" i="6" s="1"/>
  <c r="AU170" i="6" s="1"/>
  <c r="AV170" i="6" s="1"/>
  <c r="M170" i="6"/>
  <c r="Q170" i="6" s="1"/>
  <c r="V169" i="6"/>
  <c r="W169" i="6" s="1"/>
  <c r="Y169" i="6" s="1"/>
  <c r="AA169" i="6" s="1"/>
  <c r="AC169" i="6" s="1"/>
  <c r="AE169" i="6" s="1"/>
  <c r="AG169" i="6" s="1"/>
  <c r="AI169" i="6" s="1"/>
  <c r="AK169" i="6" s="1"/>
  <c r="AM169" i="6" s="1"/>
  <c r="AO169" i="6" s="1"/>
  <c r="AQ169" i="6" s="1"/>
  <c r="AS169" i="6" s="1"/>
  <c r="AU169" i="6" s="1"/>
  <c r="AV169" i="6" s="1"/>
  <c r="M169" i="6"/>
  <c r="Q169" i="6" s="1"/>
  <c r="V168" i="6"/>
  <c r="W168" i="6" s="1"/>
  <c r="Y168" i="6" s="1"/>
  <c r="AA168" i="6" s="1"/>
  <c r="AC168" i="6" s="1"/>
  <c r="AE168" i="6" s="1"/>
  <c r="AG168" i="6" s="1"/>
  <c r="AI168" i="6" s="1"/>
  <c r="AK168" i="6" s="1"/>
  <c r="AM168" i="6" s="1"/>
  <c r="AO168" i="6" s="1"/>
  <c r="AQ168" i="6" s="1"/>
  <c r="AS168" i="6" s="1"/>
  <c r="AU168" i="6" s="1"/>
  <c r="AV168" i="6" s="1"/>
  <c r="M168" i="6"/>
  <c r="Q168" i="6" s="1"/>
  <c r="V167" i="6"/>
  <c r="W167" i="6" s="1"/>
  <c r="Y167" i="6" s="1"/>
  <c r="AA167" i="6" s="1"/>
  <c r="AC167" i="6" s="1"/>
  <c r="AE167" i="6" s="1"/>
  <c r="AG167" i="6" s="1"/>
  <c r="AI167" i="6" s="1"/>
  <c r="AK167" i="6" s="1"/>
  <c r="AM167" i="6" s="1"/>
  <c r="AO167" i="6" s="1"/>
  <c r="AQ167" i="6" s="1"/>
  <c r="AS167" i="6" s="1"/>
  <c r="AU167" i="6" s="1"/>
  <c r="AV167" i="6" s="1"/>
  <c r="M167" i="6"/>
  <c r="Q167" i="6" s="1"/>
  <c r="V166" i="6"/>
  <c r="W166" i="6" s="1"/>
  <c r="Y166" i="6" s="1"/>
  <c r="AA166" i="6" s="1"/>
  <c r="AC166" i="6" s="1"/>
  <c r="AE166" i="6" s="1"/>
  <c r="AG166" i="6" s="1"/>
  <c r="AI166" i="6" s="1"/>
  <c r="AK166" i="6" s="1"/>
  <c r="AM166" i="6" s="1"/>
  <c r="AO166" i="6" s="1"/>
  <c r="AQ166" i="6" s="1"/>
  <c r="AS166" i="6" s="1"/>
  <c r="AU166" i="6" s="1"/>
  <c r="AV166" i="6" s="1"/>
  <c r="Q166" i="6"/>
  <c r="M166" i="6"/>
  <c r="V165" i="6"/>
  <c r="W165" i="6" s="1"/>
  <c r="Y165" i="6" s="1"/>
  <c r="AA165" i="6" s="1"/>
  <c r="AC165" i="6" s="1"/>
  <c r="AE165" i="6" s="1"/>
  <c r="AG165" i="6" s="1"/>
  <c r="AI165" i="6" s="1"/>
  <c r="AK165" i="6" s="1"/>
  <c r="AM165" i="6" s="1"/>
  <c r="AO165" i="6" s="1"/>
  <c r="AQ165" i="6" s="1"/>
  <c r="AS165" i="6" s="1"/>
  <c r="AU165" i="6" s="1"/>
  <c r="AV165" i="6" s="1"/>
  <c r="M165" i="6"/>
  <c r="Q165" i="6" s="1"/>
  <c r="W164" i="6"/>
  <c r="Y164" i="6" s="1"/>
  <c r="AA164" i="6" s="1"/>
  <c r="AC164" i="6" s="1"/>
  <c r="AE164" i="6" s="1"/>
  <c r="AG164" i="6" s="1"/>
  <c r="AI164" i="6" s="1"/>
  <c r="AK164" i="6" s="1"/>
  <c r="AM164" i="6" s="1"/>
  <c r="AO164" i="6" s="1"/>
  <c r="AQ164" i="6" s="1"/>
  <c r="AS164" i="6" s="1"/>
  <c r="AU164" i="6" s="1"/>
  <c r="AV164" i="6" s="1"/>
  <c r="V164" i="6"/>
  <c r="M164" i="6"/>
  <c r="Q164" i="6" s="1"/>
  <c r="W163" i="6"/>
  <c r="Y163" i="6" s="1"/>
  <c r="AA163" i="6" s="1"/>
  <c r="AC163" i="6" s="1"/>
  <c r="AE163" i="6" s="1"/>
  <c r="AG163" i="6" s="1"/>
  <c r="AI163" i="6" s="1"/>
  <c r="AK163" i="6" s="1"/>
  <c r="AM163" i="6" s="1"/>
  <c r="AO163" i="6" s="1"/>
  <c r="AQ163" i="6" s="1"/>
  <c r="AS163" i="6" s="1"/>
  <c r="AU163" i="6" s="1"/>
  <c r="AV163" i="6" s="1"/>
  <c r="V163" i="6"/>
  <c r="M163" i="6"/>
  <c r="Q163" i="6" s="1"/>
  <c r="W162" i="6"/>
  <c r="Y162" i="6" s="1"/>
  <c r="AA162" i="6" s="1"/>
  <c r="AC162" i="6" s="1"/>
  <c r="AE162" i="6" s="1"/>
  <c r="AG162" i="6" s="1"/>
  <c r="AI162" i="6" s="1"/>
  <c r="AK162" i="6" s="1"/>
  <c r="AM162" i="6" s="1"/>
  <c r="AO162" i="6" s="1"/>
  <c r="AQ162" i="6" s="1"/>
  <c r="AS162" i="6" s="1"/>
  <c r="AU162" i="6" s="1"/>
  <c r="AV162" i="6" s="1"/>
  <c r="M162" i="6"/>
  <c r="Q162" i="6" s="1"/>
  <c r="W161" i="6"/>
  <c r="Y161" i="6" s="1"/>
  <c r="AA161" i="6" s="1"/>
  <c r="AC161" i="6" s="1"/>
  <c r="AE161" i="6" s="1"/>
  <c r="AG161" i="6" s="1"/>
  <c r="AI161" i="6" s="1"/>
  <c r="AK161" i="6" s="1"/>
  <c r="AM161" i="6" s="1"/>
  <c r="AO161" i="6" s="1"/>
  <c r="AQ161" i="6" s="1"/>
  <c r="AS161" i="6" s="1"/>
  <c r="AU161" i="6" s="1"/>
  <c r="AV161" i="6" s="1"/>
  <c r="M161" i="6"/>
  <c r="Q161" i="6" s="1"/>
  <c r="W160" i="6"/>
  <c r="Y160" i="6" s="1"/>
  <c r="AA160" i="6" s="1"/>
  <c r="AC160" i="6" s="1"/>
  <c r="AE160" i="6" s="1"/>
  <c r="AG160" i="6" s="1"/>
  <c r="AI160" i="6" s="1"/>
  <c r="AK160" i="6" s="1"/>
  <c r="AM160" i="6" s="1"/>
  <c r="AO160" i="6" s="1"/>
  <c r="AQ160" i="6" s="1"/>
  <c r="AS160" i="6" s="1"/>
  <c r="AU160" i="6" s="1"/>
  <c r="AV160" i="6" s="1"/>
  <c r="M160" i="6"/>
  <c r="Q160" i="6" s="1"/>
  <c r="W159" i="6"/>
  <c r="Y159" i="6" s="1"/>
  <c r="AA159" i="6" s="1"/>
  <c r="AC159" i="6" s="1"/>
  <c r="AE159" i="6" s="1"/>
  <c r="AG159" i="6" s="1"/>
  <c r="AI159" i="6" s="1"/>
  <c r="AK159" i="6" s="1"/>
  <c r="AM159" i="6" s="1"/>
  <c r="AO159" i="6" s="1"/>
  <c r="AQ159" i="6" s="1"/>
  <c r="AS159" i="6" s="1"/>
  <c r="AU159" i="6" s="1"/>
  <c r="AV159" i="6" s="1"/>
  <c r="M159" i="6"/>
  <c r="Q159" i="6" s="1"/>
  <c r="W158" i="6"/>
  <c r="Y158" i="6" s="1"/>
  <c r="AA158" i="6" s="1"/>
  <c r="AC158" i="6" s="1"/>
  <c r="AE158" i="6" s="1"/>
  <c r="AG158" i="6" s="1"/>
  <c r="AI158" i="6" s="1"/>
  <c r="AK158" i="6" s="1"/>
  <c r="AM158" i="6" s="1"/>
  <c r="AO158" i="6" s="1"/>
  <c r="AQ158" i="6" s="1"/>
  <c r="AS158" i="6" s="1"/>
  <c r="AU158" i="6" s="1"/>
  <c r="AV158" i="6" s="1"/>
  <c r="M158" i="6"/>
  <c r="Q158" i="6" s="1"/>
  <c r="W157" i="6"/>
  <c r="Y157" i="6" s="1"/>
  <c r="AA157" i="6" s="1"/>
  <c r="AC157" i="6" s="1"/>
  <c r="AE157" i="6" s="1"/>
  <c r="AG157" i="6" s="1"/>
  <c r="AI157" i="6" s="1"/>
  <c r="AK157" i="6" s="1"/>
  <c r="AM157" i="6" s="1"/>
  <c r="AO157" i="6" s="1"/>
  <c r="AQ157" i="6" s="1"/>
  <c r="AS157" i="6" s="1"/>
  <c r="AU157" i="6" s="1"/>
  <c r="AV157" i="6" s="1"/>
  <c r="M157" i="6"/>
  <c r="Q157" i="6" s="1"/>
  <c r="W156" i="6"/>
  <c r="Y156" i="6" s="1"/>
  <c r="AA156" i="6" s="1"/>
  <c r="AC156" i="6" s="1"/>
  <c r="AE156" i="6" s="1"/>
  <c r="AG156" i="6" s="1"/>
  <c r="AI156" i="6" s="1"/>
  <c r="AK156" i="6" s="1"/>
  <c r="AM156" i="6" s="1"/>
  <c r="AO156" i="6" s="1"/>
  <c r="AQ156" i="6" s="1"/>
  <c r="AS156" i="6" s="1"/>
  <c r="AU156" i="6" s="1"/>
  <c r="AV156" i="6" s="1"/>
  <c r="M156" i="6"/>
  <c r="Q156" i="6" s="1"/>
  <c r="W155" i="6"/>
  <c r="Y155" i="6" s="1"/>
  <c r="AA155" i="6" s="1"/>
  <c r="AC155" i="6" s="1"/>
  <c r="AE155" i="6" s="1"/>
  <c r="AG155" i="6" s="1"/>
  <c r="AI155" i="6" s="1"/>
  <c r="AK155" i="6" s="1"/>
  <c r="AM155" i="6" s="1"/>
  <c r="AO155" i="6" s="1"/>
  <c r="AQ155" i="6" s="1"/>
  <c r="AS155" i="6" s="1"/>
  <c r="AU155" i="6" s="1"/>
  <c r="AV155" i="6" s="1"/>
  <c r="M155" i="6"/>
  <c r="Q155" i="6" s="1"/>
  <c r="W154" i="6"/>
  <c r="Y154" i="6" s="1"/>
  <c r="AA154" i="6" s="1"/>
  <c r="AC154" i="6" s="1"/>
  <c r="AE154" i="6" s="1"/>
  <c r="AG154" i="6" s="1"/>
  <c r="AI154" i="6" s="1"/>
  <c r="AK154" i="6" s="1"/>
  <c r="AM154" i="6" s="1"/>
  <c r="AO154" i="6" s="1"/>
  <c r="AQ154" i="6" s="1"/>
  <c r="AS154" i="6" s="1"/>
  <c r="AU154" i="6" s="1"/>
  <c r="AV154" i="6" s="1"/>
  <c r="M154" i="6"/>
  <c r="Q154" i="6" s="1"/>
  <c r="W153" i="6"/>
  <c r="Y153" i="6" s="1"/>
  <c r="AA153" i="6" s="1"/>
  <c r="AC153" i="6" s="1"/>
  <c r="AE153" i="6" s="1"/>
  <c r="AG153" i="6" s="1"/>
  <c r="AI153" i="6" s="1"/>
  <c r="AK153" i="6" s="1"/>
  <c r="AM153" i="6" s="1"/>
  <c r="AO153" i="6" s="1"/>
  <c r="AQ153" i="6" s="1"/>
  <c r="AS153" i="6" s="1"/>
  <c r="AU153" i="6" s="1"/>
  <c r="AV153" i="6" s="1"/>
  <c r="M153" i="6"/>
  <c r="Q153" i="6" s="1"/>
  <c r="W152" i="6"/>
  <c r="Y152" i="6" s="1"/>
  <c r="AA152" i="6" s="1"/>
  <c r="AC152" i="6" s="1"/>
  <c r="AE152" i="6" s="1"/>
  <c r="AG152" i="6" s="1"/>
  <c r="AI152" i="6" s="1"/>
  <c r="AK152" i="6" s="1"/>
  <c r="AM152" i="6" s="1"/>
  <c r="AO152" i="6" s="1"/>
  <c r="AQ152" i="6" s="1"/>
  <c r="AS152" i="6" s="1"/>
  <c r="AU152" i="6" s="1"/>
  <c r="AV152" i="6" s="1"/>
  <c r="M152" i="6"/>
  <c r="Q152" i="6" s="1"/>
  <c r="AA151" i="6"/>
  <c r="AC151" i="6" s="1"/>
  <c r="AE151" i="6" s="1"/>
  <c r="AG151" i="6" s="1"/>
  <c r="AI151" i="6" s="1"/>
  <c r="AK151" i="6" s="1"/>
  <c r="AM151" i="6" s="1"/>
  <c r="AO151" i="6" s="1"/>
  <c r="AQ151" i="6" s="1"/>
  <c r="AS151" i="6" s="1"/>
  <c r="AU151" i="6" s="1"/>
  <c r="AV151" i="6" s="1"/>
  <c r="W151" i="6"/>
  <c r="Y151" i="6" s="1"/>
  <c r="M151" i="6"/>
  <c r="Q151" i="6" s="1"/>
  <c r="W150" i="6"/>
  <c r="Y150" i="6" s="1"/>
  <c r="AA150" i="6" s="1"/>
  <c r="AC150" i="6" s="1"/>
  <c r="AE150" i="6" s="1"/>
  <c r="AG150" i="6" s="1"/>
  <c r="AI150" i="6" s="1"/>
  <c r="AK150" i="6" s="1"/>
  <c r="AM150" i="6" s="1"/>
  <c r="AO150" i="6" s="1"/>
  <c r="AQ150" i="6" s="1"/>
  <c r="AS150" i="6" s="1"/>
  <c r="AU150" i="6" s="1"/>
  <c r="AV150" i="6" s="1"/>
  <c r="M150" i="6"/>
  <c r="Q150" i="6" s="1"/>
  <c r="W149" i="6"/>
  <c r="Y149" i="6" s="1"/>
  <c r="AA149" i="6" s="1"/>
  <c r="AC149" i="6" s="1"/>
  <c r="AE149" i="6" s="1"/>
  <c r="AG149" i="6" s="1"/>
  <c r="AI149" i="6" s="1"/>
  <c r="AK149" i="6" s="1"/>
  <c r="AM149" i="6" s="1"/>
  <c r="AO149" i="6" s="1"/>
  <c r="AQ149" i="6" s="1"/>
  <c r="AS149" i="6" s="1"/>
  <c r="AU149" i="6" s="1"/>
  <c r="AV149" i="6" s="1"/>
  <c r="M149" i="6"/>
  <c r="Q149" i="6" s="1"/>
  <c r="W148" i="6"/>
  <c r="Y148" i="6" s="1"/>
  <c r="AA148" i="6" s="1"/>
  <c r="AC148" i="6" s="1"/>
  <c r="AE148" i="6" s="1"/>
  <c r="AG148" i="6" s="1"/>
  <c r="AI148" i="6" s="1"/>
  <c r="AK148" i="6" s="1"/>
  <c r="AM148" i="6" s="1"/>
  <c r="AO148" i="6" s="1"/>
  <c r="AQ148" i="6" s="1"/>
  <c r="AS148" i="6" s="1"/>
  <c r="AU148" i="6" s="1"/>
  <c r="AV148" i="6" s="1"/>
  <c r="M148" i="6"/>
  <c r="Q148" i="6" s="1"/>
  <c r="W147" i="6"/>
  <c r="Y147" i="6" s="1"/>
  <c r="AA147" i="6" s="1"/>
  <c r="AC147" i="6" s="1"/>
  <c r="AE147" i="6" s="1"/>
  <c r="AG147" i="6" s="1"/>
  <c r="AI147" i="6" s="1"/>
  <c r="AK147" i="6" s="1"/>
  <c r="AM147" i="6" s="1"/>
  <c r="AO147" i="6" s="1"/>
  <c r="AQ147" i="6" s="1"/>
  <c r="AS147" i="6" s="1"/>
  <c r="AU147" i="6" s="1"/>
  <c r="AV147" i="6" s="1"/>
  <c r="M147" i="6"/>
  <c r="Q147" i="6" s="1"/>
  <c r="W146" i="6"/>
  <c r="Y146" i="6" s="1"/>
  <c r="AA146" i="6" s="1"/>
  <c r="AC146" i="6" s="1"/>
  <c r="AE146" i="6" s="1"/>
  <c r="AG146" i="6" s="1"/>
  <c r="AI146" i="6" s="1"/>
  <c r="AK146" i="6" s="1"/>
  <c r="AM146" i="6" s="1"/>
  <c r="AO146" i="6" s="1"/>
  <c r="AQ146" i="6" s="1"/>
  <c r="AS146" i="6" s="1"/>
  <c r="AU146" i="6" s="1"/>
  <c r="AV146" i="6" s="1"/>
  <c r="M146" i="6"/>
  <c r="Q146" i="6" s="1"/>
  <c r="W145" i="6"/>
  <c r="Y145" i="6" s="1"/>
  <c r="AA145" i="6" s="1"/>
  <c r="AC145" i="6" s="1"/>
  <c r="AE145" i="6" s="1"/>
  <c r="AG145" i="6" s="1"/>
  <c r="AI145" i="6" s="1"/>
  <c r="AK145" i="6" s="1"/>
  <c r="AM145" i="6" s="1"/>
  <c r="AO145" i="6" s="1"/>
  <c r="AQ145" i="6" s="1"/>
  <c r="AS145" i="6" s="1"/>
  <c r="AU145" i="6" s="1"/>
  <c r="AV145" i="6" s="1"/>
  <c r="M145" i="6"/>
  <c r="Q145" i="6" s="1"/>
  <c r="W144" i="6"/>
  <c r="Y144" i="6" s="1"/>
  <c r="AA144" i="6" s="1"/>
  <c r="AC144" i="6" s="1"/>
  <c r="AE144" i="6" s="1"/>
  <c r="AG144" i="6" s="1"/>
  <c r="AI144" i="6" s="1"/>
  <c r="AK144" i="6" s="1"/>
  <c r="AM144" i="6" s="1"/>
  <c r="AO144" i="6" s="1"/>
  <c r="AQ144" i="6" s="1"/>
  <c r="AS144" i="6" s="1"/>
  <c r="AU144" i="6" s="1"/>
  <c r="AV144" i="6" s="1"/>
  <c r="M144" i="6"/>
  <c r="Q144" i="6" s="1"/>
  <c r="AA143" i="6"/>
  <c r="AC143" i="6" s="1"/>
  <c r="AE143" i="6" s="1"/>
  <c r="AG143" i="6" s="1"/>
  <c r="AI143" i="6" s="1"/>
  <c r="AK143" i="6" s="1"/>
  <c r="AM143" i="6" s="1"/>
  <c r="AO143" i="6" s="1"/>
  <c r="AQ143" i="6" s="1"/>
  <c r="AS143" i="6" s="1"/>
  <c r="AU143" i="6" s="1"/>
  <c r="AV143" i="6" s="1"/>
  <c r="W143" i="6"/>
  <c r="Y143" i="6" s="1"/>
  <c r="M143" i="6"/>
  <c r="Q143" i="6" s="1"/>
  <c r="W142" i="6"/>
  <c r="Y142" i="6" s="1"/>
  <c r="M142" i="6"/>
  <c r="AT139" i="6"/>
  <c r="AR139" i="6"/>
  <c r="AP139" i="6"/>
  <c r="Z139" i="6"/>
  <c r="U139" i="6"/>
  <c r="S139" i="6"/>
  <c r="O139" i="6"/>
  <c r="K139" i="6"/>
  <c r="I139" i="6"/>
  <c r="G139" i="6"/>
  <c r="AN138" i="6"/>
  <c r="AN139" i="6" s="1"/>
  <c r="AL138" i="6"/>
  <c r="AL139" i="6" s="1"/>
  <c r="AJ138" i="6"/>
  <c r="AH138" i="6"/>
  <c r="AF138" i="6"/>
  <c r="AD138" i="6"/>
  <c r="AB138" i="6"/>
  <c r="X138" i="6"/>
  <c r="V138" i="6"/>
  <c r="W138" i="6" s="1"/>
  <c r="Y138" i="6" s="1"/>
  <c r="AA138" i="6" s="1"/>
  <c r="AC138" i="6" s="1"/>
  <c r="AE138" i="6" s="1"/>
  <c r="AG138" i="6" s="1"/>
  <c r="AI138" i="6" s="1"/>
  <c r="AK138" i="6" s="1"/>
  <c r="AM138" i="6" s="1"/>
  <c r="AO138" i="6" s="1"/>
  <c r="AQ138" i="6" s="1"/>
  <c r="M138" i="6"/>
  <c r="Q138" i="6" s="1"/>
  <c r="AJ137" i="6"/>
  <c r="AH137" i="6"/>
  <c r="AF137" i="6"/>
  <c r="AD137" i="6"/>
  <c r="AB137" i="6"/>
  <c r="X137" i="6"/>
  <c r="W137" i="6"/>
  <c r="Y137" i="6" s="1"/>
  <c r="AA137" i="6" s="1"/>
  <c r="AC137" i="6" s="1"/>
  <c r="AE137" i="6" s="1"/>
  <c r="AG137" i="6" s="1"/>
  <c r="AI137" i="6" s="1"/>
  <c r="AK137" i="6" s="1"/>
  <c r="AM137" i="6" s="1"/>
  <c r="AO137" i="6" s="1"/>
  <c r="AQ137" i="6" s="1"/>
  <c r="V137" i="6"/>
  <c r="M137" i="6"/>
  <c r="Q137" i="6" s="1"/>
  <c r="AJ136" i="6"/>
  <c r="AJ139" i="6" s="1"/>
  <c r="AH136" i="6"/>
  <c r="AF136" i="6"/>
  <c r="AD136" i="6"/>
  <c r="AB136" i="6"/>
  <c r="X136" i="6"/>
  <c r="V136" i="6"/>
  <c r="W136" i="6" s="1"/>
  <c r="M136" i="6"/>
  <c r="Q136" i="6" s="1"/>
  <c r="AH135" i="6"/>
  <c r="AF135" i="6"/>
  <c r="AD135" i="6"/>
  <c r="AB135" i="6"/>
  <c r="X135" i="6"/>
  <c r="Y135" i="6" s="1"/>
  <c r="AA135" i="6" s="1"/>
  <c r="AC135" i="6" s="1"/>
  <c r="AE135" i="6" s="1"/>
  <c r="AG135" i="6" s="1"/>
  <c r="AI135" i="6" s="1"/>
  <c r="AK135" i="6" s="1"/>
  <c r="AM135" i="6" s="1"/>
  <c r="AO135" i="6" s="1"/>
  <c r="AQ135" i="6" s="1"/>
  <c r="V135" i="6"/>
  <c r="W135" i="6" s="1"/>
  <c r="M135" i="6"/>
  <c r="Q135" i="6" s="1"/>
  <c r="AD134" i="6"/>
  <c r="AB134" i="6"/>
  <c r="X134" i="6"/>
  <c r="V134" i="6"/>
  <c r="W134" i="6" s="1"/>
  <c r="Y134" i="6" s="1"/>
  <c r="AA134" i="6" s="1"/>
  <c r="AC134" i="6" s="1"/>
  <c r="AE134" i="6" s="1"/>
  <c r="AG134" i="6" s="1"/>
  <c r="AI134" i="6" s="1"/>
  <c r="AK134" i="6" s="1"/>
  <c r="AM134" i="6" s="1"/>
  <c r="AO134" i="6" s="1"/>
  <c r="AQ134" i="6" s="1"/>
  <c r="M134" i="6"/>
  <c r="Q134" i="6" s="1"/>
  <c r="AD133" i="6"/>
  <c r="AB133" i="6"/>
  <c r="X133" i="6"/>
  <c r="Y133" i="6" s="1"/>
  <c r="AA133" i="6" s="1"/>
  <c r="AC133" i="6" s="1"/>
  <c r="AE133" i="6" s="1"/>
  <c r="AG133" i="6" s="1"/>
  <c r="AI133" i="6" s="1"/>
  <c r="AK133" i="6" s="1"/>
  <c r="AM133" i="6" s="1"/>
  <c r="AO133" i="6" s="1"/>
  <c r="AQ133" i="6" s="1"/>
  <c r="V133" i="6"/>
  <c r="W133" i="6" s="1"/>
  <c r="M133" i="6"/>
  <c r="Q133" i="6" s="1"/>
  <c r="X132" i="6"/>
  <c r="V132" i="6"/>
  <c r="W132" i="6" s="1"/>
  <c r="Y132" i="6" s="1"/>
  <c r="AA132" i="6" s="1"/>
  <c r="AC132" i="6" s="1"/>
  <c r="AE132" i="6" s="1"/>
  <c r="AG132" i="6" s="1"/>
  <c r="AI132" i="6" s="1"/>
  <c r="AK132" i="6" s="1"/>
  <c r="AM132" i="6" s="1"/>
  <c r="AO132" i="6" s="1"/>
  <c r="AQ132" i="6" s="1"/>
  <c r="M132" i="6"/>
  <c r="Q132" i="6" s="1"/>
  <c r="X131" i="6"/>
  <c r="V131" i="6"/>
  <c r="W131" i="6" s="1"/>
  <c r="Q131" i="6"/>
  <c r="M131" i="6"/>
  <c r="X130" i="6"/>
  <c r="W130" i="6"/>
  <c r="Y130" i="6" s="1"/>
  <c r="AA130" i="6" s="1"/>
  <c r="V130" i="6"/>
  <c r="M130" i="6"/>
  <c r="Q130" i="6" s="1"/>
  <c r="AC129" i="6"/>
  <c r="AE129" i="6" s="1"/>
  <c r="Y129" i="6"/>
  <c r="W129" i="6"/>
  <c r="M129" i="6"/>
  <c r="Q129" i="6" s="1"/>
  <c r="U126" i="6"/>
  <c r="S126" i="6"/>
  <c r="O126" i="6"/>
  <c r="K126" i="6"/>
  <c r="I126" i="6"/>
  <c r="G126" i="6"/>
  <c r="AT125" i="6"/>
  <c r="AR125" i="6"/>
  <c r="AP125" i="6"/>
  <c r="AN125" i="6"/>
  <c r="AL125" i="6"/>
  <c r="AJ125" i="6"/>
  <c r="AH125" i="6"/>
  <c r="AF125" i="6"/>
  <c r="AD125" i="6"/>
  <c r="AB125" i="6"/>
  <c r="Z125" i="6"/>
  <c r="X125" i="6"/>
  <c r="V125" i="6"/>
  <c r="W125" i="6" s="1"/>
  <c r="Y125" i="6" s="1"/>
  <c r="AA125" i="6" s="1"/>
  <c r="Q125" i="6"/>
  <c r="M125" i="6"/>
  <c r="AT124" i="6"/>
  <c r="AU124" i="6" s="1"/>
  <c r="AV124" i="6" s="1"/>
  <c r="AT123" i="6"/>
  <c r="AU123" i="6" s="1"/>
  <c r="AV123" i="6" s="1"/>
  <c r="AT122" i="6"/>
  <c r="AR122" i="6"/>
  <c r="AP122" i="6"/>
  <c r="AQ122" i="6" s="1"/>
  <c r="AS122" i="6" s="1"/>
  <c r="AT121" i="6"/>
  <c r="AR121" i="6"/>
  <c r="AP121" i="6"/>
  <c r="AQ121" i="6" s="1"/>
  <c r="AT120" i="6"/>
  <c r="AR120" i="6"/>
  <c r="AP120" i="6"/>
  <c r="AN120" i="6"/>
  <c r="AL120" i="6"/>
  <c r="AJ120" i="6"/>
  <c r="AH120" i="6"/>
  <c r="AF120" i="6"/>
  <c r="AE120" i="6"/>
  <c r="AG120" i="6" s="1"/>
  <c r="AI120" i="6" s="1"/>
  <c r="AT119" i="6"/>
  <c r="AR119" i="6"/>
  <c r="AP119" i="6"/>
  <c r="AN119" i="6"/>
  <c r="AL119" i="6"/>
  <c r="AJ119" i="6"/>
  <c r="AH119" i="6"/>
  <c r="AF119" i="6"/>
  <c r="AG119" i="6" s="1"/>
  <c r="AI119" i="6" s="1"/>
  <c r="AK119" i="6" s="1"/>
  <c r="AD119" i="6"/>
  <c r="AE119" i="6" s="1"/>
  <c r="AT118" i="6"/>
  <c r="AR118" i="6"/>
  <c r="AP118" i="6"/>
  <c r="AN118" i="6"/>
  <c r="AL118" i="6"/>
  <c r="AJ118" i="6"/>
  <c r="AH118" i="6"/>
  <c r="AF118" i="6"/>
  <c r="AD118" i="6"/>
  <c r="AB118" i="6"/>
  <c r="AA118" i="6"/>
  <c r="AC118" i="6" s="1"/>
  <c r="AE118" i="6" s="1"/>
  <c r="AG118" i="6" s="1"/>
  <c r="AI118" i="6" s="1"/>
  <c r="AK118" i="6" s="1"/>
  <c r="AM118" i="6" s="1"/>
  <c r="AO118" i="6" s="1"/>
  <c r="AQ118" i="6" s="1"/>
  <c r="AS118" i="6" s="1"/>
  <c r="AU118" i="6" s="1"/>
  <c r="AV118" i="6" s="1"/>
  <c r="AT117" i="6"/>
  <c r="AR117" i="6"/>
  <c r="AP117" i="6"/>
  <c r="AN117" i="6"/>
  <c r="AL117" i="6"/>
  <c r="AJ117" i="6"/>
  <c r="AH117" i="6"/>
  <c r="AF117" i="6"/>
  <c r="AD117" i="6"/>
  <c r="AB117" i="6"/>
  <c r="AA117" i="6"/>
  <c r="AC117" i="6" s="1"/>
  <c r="AE117" i="6" s="1"/>
  <c r="AG117" i="6" s="1"/>
  <c r="AI117" i="6" s="1"/>
  <c r="AK117" i="6" s="1"/>
  <c r="AM117" i="6" s="1"/>
  <c r="AO117" i="6" s="1"/>
  <c r="AQ117" i="6" s="1"/>
  <c r="AS117" i="6" s="1"/>
  <c r="AU117" i="6" s="1"/>
  <c r="AV117" i="6" s="1"/>
  <c r="AT116" i="6"/>
  <c r="AR116" i="6"/>
  <c r="AP116" i="6"/>
  <c r="AN116" i="6"/>
  <c r="AL116" i="6"/>
  <c r="AJ116" i="6"/>
  <c r="AH116" i="6"/>
  <c r="AF116" i="6"/>
  <c r="AD116" i="6"/>
  <c r="AB116" i="6"/>
  <c r="Z116" i="6"/>
  <c r="AA116" i="6" s="1"/>
  <c r="AC116" i="6" s="1"/>
  <c r="AE116" i="6" s="1"/>
  <c r="AT115" i="6"/>
  <c r="AR115" i="6"/>
  <c r="AP115" i="6"/>
  <c r="AN115" i="6"/>
  <c r="AL115" i="6"/>
  <c r="AJ115" i="6"/>
  <c r="AH115" i="6"/>
  <c r="AF115" i="6"/>
  <c r="AD115" i="6"/>
  <c r="AB115" i="6"/>
  <c r="Z115" i="6"/>
  <c r="AA115" i="6" s="1"/>
  <c r="AC115" i="6" s="1"/>
  <c r="AE115" i="6" s="1"/>
  <c r="AT114" i="6"/>
  <c r="AR114" i="6"/>
  <c r="AP114" i="6"/>
  <c r="AN114" i="6"/>
  <c r="AL114" i="6"/>
  <c r="AJ114" i="6"/>
  <c r="AH114" i="6"/>
  <c r="AF114" i="6"/>
  <c r="AD114" i="6"/>
  <c r="AB114" i="6"/>
  <c r="Z114" i="6"/>
  <c r="X114" i="6"/>
  <c r="W114" i="6"/>
  <c r="Y114" i="6" s="1"/>
  <c r="AA114" i="6" s="1"/>
  <c r="AC114" i="6" s="1"/>
  <c r="AE114" i="6" s="1"/>
  <c r="AG114" i="6" s="1"/>
  <c r="AI114" i="6" s="1"/>
  <c r="AK114" i="6" s="1"/>
  <c r="AM114" i="6" s="1"/>
  <c r="AO114" i="6" s="1"/>
  <c r="AQ114" i="6" s="1"/>
  <c r="AS114" i="6" s="1"/>
  <c r="AU114" i="6" s="1"/>
  <c r="AV114" i="6" s="1"/>
  <c r="AT113" i="6"/>
  <c r="AR113" i="6"/>
  <c r="AP113" i="6"/>
  <c r="AN113" i="6"/>
  <c r="AL113" i="6"/>
  <c r="AJ113" i="6"/>
  <c r="AH113" i="6"/>
  <c r="AF113" i="6"/>
  <c r="AD113" i="6"/>
  <c r="AB113" i="6"/>
  <c r="Z113" i="6"/>
  <c r="X113" i="6"/>
  <c r="Y113" i="6" s="1"/>
  <c r="AA113" i="6" s="1"/>
  <c r="AC113" i="6" s="1"/>
  <c r="AE113" i="6" s="1"/>
  <c r="AG113" i="6" s="1"/>
  <c r="AI113" i="6" s="1"/>
  <c r="AK113" i="6" s="1"/>
  <c r="AM113" i="6" s="1"/>
  <c r="AO113" i="6" s="1"/>
  <c r="AQ113" i="6" s="1"/>
  <c r="AS113" i="6" s="1"/>
  <c r="AU113" i="6" s="1"/>
  <c r="AV113" i="6" s="1"/>
  <c r="W113" i="6"/>
  <c r="V113" i="6"/>
  <c r="AT112" i="6"/>
  <c r="AR112" i="6"/>
  <c r="AP112" i="6"/>
  <c r="AN112" i="6"/>
  <c r="AL112" i="6"/>
  <c r="AJ112" i="6"/>
  <c r="AH112" i="6"/>
  <c r="AF112" i="6"/>
  <c r="AD112" i="6"/>
  <c r="AB112" i="6"/>
  <c r="Z112" i="6"/>
  <c r="X112" i="6"/>
  <c r="V112" i="6"/>
  <c r="W112" i="6" s="1"/>
  <c r="Y112" i="6" s="1"/>
  <c r="AA112" i="6" s="1"/>
  <c r="AT111" i="6"/>
  <c r="AR111" i="6"/>
  <c r="AP111" i="6"/>
  <c r="AN111" i="6"/>
  <c r="AL111" i="6"/>
  <c r="AJ111" i="6"/>
  <c r="AH111" i="6"/>
  <c r="AF111" i="6"/>
  <c r="AD111" i="6"/>
  <c r="AB111" i="6"/>
  <c r="Z111" i="6"/>
  <c r="X111" i="6"/>
  <c r="W111" i="6"/>
  <c r="Y111" i="6" s="1"/>
  <c r="AA111" i="6" s="1"/>
  <c r="AC111" i="6" s="1"/>
  <c r="AE111" i="6" s="1"/>
  <c r="AG111" i="6" s="1"/>
  <c r="AI111" i="6" s="1"/>
  <c r="AK111" i="6" s="1"/>
  <c r="AM111" i="6" s="1"/>
  <c r="AO111" i="6" s="1"/>
  <c r="AQ111" i="6" s="1"/>
  <c r="AS111" i="6" s="1"/>
  <c r="AU111" i="6" s="1"/>
  <c r="AV111" i="6" s="1"/>
  <c r="V111" i="6"/>
  <c r="M111" i="6"/>
  <c r="Q111" i="6" s="1"/>
  <c r="AT110" i="6"/>
  <c r="AR110" i="6"/>
  <c r="AP110" i="6"/>
  <c r="AN110" i="6"/>
  <c r="AL110" i="6"/>
  <c r="AJ110" i="6"/>
  <c r="AH110" i="6"/>
  <c r="AF110" i="6"/>
  <c r="AD110" i="6"/>
  <c r="AB110" i="6"/>
  <c r="Z110" i="6"/>
  <c r="X110" i="6"/>
  <c r="V110" i="6"/>
  <c r="W110" i="6" s="1"/>
  <c r="Y110" i="6" s="1"/>
  <c r="AA110" i="6" s="1"/>
  <c r="AC110" i="6" s="1"/>
  <c r="AE110" i="6" s="1"/>
  <c r="AG110" i="6" s="1"/>
  <c r="AI110" i="6" s="1"/>
  <c r="AK110" i="6" s="1"/>
  <c r="AM110" i="6" s="1"/>
  <c r="AO110" i="6" s="1"/>
  <c r="AQ110" i="6" s="1"/>
  <c r="AS110" i="6" s="1"/>
  <c r="AU110" i="6" s="1"/>
  <c r="AV110" i="6" s="1"/>
  <c r="AT109" i="6"/>
  <c r="AR109" i="6"/>
  <c r="AP109" i="6"/>
  <c r="AN109" i="6"/>
  <c r="AL109" i="6"/>
  <c r="AJ109" i="6"/>
  <c r="AH109" i="6"/>
  <c r="AF109" i="6"/>
  <c r="AD109" i="6"/>
  <c r="AB109" i="6"/>
  <c r="Z109" i="6"/>
  <c r="X109" i="6"/>
  <c r="V109" i="6"/>
  <c r="W109" i="6" s="1"/>
  <c r="AT108" i="6"/>
  <c r="AR108" i="6"/>
  <c r="AP108" i="6"/>
  <c r="AN108" i="6"/>
  <c r="AL108" i="6"/>
  <c r="AJ108" i="6"/>
  <c r="AH108" i="6"/>
  <c r="AF108" i="6"/>
  <c r="AD108" i="6"/>
  <c r="AB108" i="6"/>
  <c r="Z108" i="6"/>
  <c r="X108" i="6"/>
  <c r="V108" i="6"/>
  <c r="W108" i="6" s="1"/>
  <c r="Y108" i="6" s="1"/>
  <c r="M108" i="6"/>
  <c r="Q108" i="6" s="1"/>
  <c r="AT107" i="6"/>
  <c r="AR107" i="6"/>
  <c r="AP107" i="6"/>
  <c r="AN107" i="6"/>
  <c r="AL107" i="6"/>
  <c r="AJ107" i="6"/>
  <c r="AH107" i="6"/>
  <c r="AF107" i="6"/>
  <c r="AD107" i="6"/>
  <c r="AB107" i="6"/>
  <c r="Z107" i="6"/>
  <c r="X107" i="6"/>
  <c r="V107" i="6"/>
  <c r="W107" i="6" s="1"/>
  <c r="M107" i="6"/>
  <c r="AT106" i="6"/>
  <c r="AR106" i="6"/>
  <c r="AP106" i="6"/>
  <c r="AN106" i="6"/>
  <c r="AL106" i="6"/>
  <c r="AJ106" i="6"/>
  <c r="AH106" i="6"/>
  <c r="AF106" i="6"/>
  <c r="AD106" i="6"/>
  <c r="AB106" i="6"/>
  <c r="Z106" i="6"/>
  <c r="X106" i="6"/>
  <c r="V106" i="6"/>
  <c r="W106" i="6" s="1"/>
  <c r="Y106" i="6" s="1"/>
  <c r="AA106" i="6" s="1"/>
  <c r="AC106" i="6" s="1"/>
  <c r="AE106" i="6" s="1"/>
  <c r="AG106" i="6" s="1"/>
  <c r="AI106" i="6" s="1"/>
  <c r="AK106" i="6" s="1"/>
  <c r="AM106" i="6" s="1"/>
  <c r="AO106" i="6" s="1"/>
  <c r="AQ106" i="6" s="1"/>
  <c r="AS106" i="6" s="1"/>
  <c r="AU106" i="6" s="1"/>
  <c r="AV106" i="6" s="1"/>
  <c r="Q106" i="6"/>
  <c r="M106" i="6"/>
  <c r="AT105" i="6"/>
  <c r="AR105" i="6"/>
  <c r="AP105" i="6"/>
  <c r="AN105" i="6"/>
  <c r="AL105" i="6"/>
  <c r="AJ105" i="6"/>
  <c r="AH105" i="6"/>
  <c r="AF105" i="6"/>
  <c r="AD105" i="6"/>
  <c r="AB105" i="6"/>
  <c r="X105" i="6"/>
  <c r="V105" i="6"/>
  <c r="W105" i="6" s="1"/>
  <c r="M105" i="6"/>
  <c r="Q105" i="6" s="1"/>
  <c r="AT104" i="6"/>
  <c r="AR104" i="6"/>
  <c r="AP104" i="6"/>
  <c r="AN104" i="6"/>
  <c r="AL104" i="6"/>
  <c r="AJ104" i="6"/>
  <c r="AH104" i="6"/>
  <c r="AF104" i="6"/>
  <c r="AD104" i="6"/>
  <c r="AB104" i="6"/>
  <c r="Z104" i="6"/>
  <c r="X104" i="6"/>
  <c r="V104" i="6"/>
  <c r="W104" i="6" s="1"/>
  <c r="M104" i="6"/>
  <c r="Q104" i="6" s="1"/>
  <c r="AT103" i="6"/>
  <c r="AR103" i="6"/>
  <c r="AP103" i="6"/>
  <c r="AN103" i="6"/>
  <c r="AL103" i="6"/>
  <c r="AJ103" i="6"/>
  <c r="AH103" i="6"/>
  <c r="AF103" i="6"/>
  <c r="AD103" i="6"/>
  <c r="AB103" i="6"/>
  <c r="X103" i="6"/>
  <c r="V103" i="6"/>
  <c r="W103" i="6" s="1"/>
  <c r="Y103" i="6" s="1"/>
  <c r="AA103" i="6" s="1"/>
  <c r="AC103" i="6" s="1"/>
  <c r="AE103" i="6" s="1"/>
  <c r="AG103" i="6" s="1"/>
  <c r="AI103" i="6" s="1"/>
  <c r="AK103" i="6" s="1"/>
  <c r="AM103" i="6" s="1"/>
  <c r="AO103" i="6" s="1"/>
  <c r="AQ103" i="6" s="1"/>
  <c r="AS103" i="6" s="1"/>
  <c r="AU103" i="6" s="1"/>
  <c r="AV103" i="6" s="1"/>
  <c r="M103" i="6"/>
  <c r="Q103" i="6" s="1"/>
  <c r="AT102" i="6"/>
  <c r="AR102" i="6"/>
  <c r="AP102" i="6"/>
  <c r="AN102" i="6"/>
  <c r="AL102" i="6"/>
  <c r="AJ102" i="6"/>
  <c r="AH102" i="6"/>
  <c r="AF102" i="6"/>
  <c r="AD102" i="6"/>
  <c r="AB102" i="6"/>
  <c r="X102" i="6"/>
  <c r="V102" i="6"/>
  <c r="W102" i="6" s="1"/>
  <c r="Y102" i="6" s="1"/>
  <c r="AA102" i="6" s="1"/>
  <c r="AC102" i="6" s="1"/>
  <c r="AE102" i="6" s="1"/>
  <c r="AG102" i="6" s="1"/>
  <c r="AI102" i="6" s="1"/>
  <c r="AK102" i="6" s="1"/>
  <c r="AM102" i="6" s="1"/>
  <c r="AO102" i="6" s="1"/>
  <c r="AQ102" i="6" s="1"/>
  <c r="AS102" i="6" s="1"/>
  <c r="AU102" i="6" s="1"/>
  <c r="AV102" i="6" s="1"/>
  <c r="M102" i="6"/>
  <c r="Q102" i="6" s="1"/>
  <c r="AT101" i="6"/>
  <c r="AR101" i="6"/>
  <c r="AP101" i="6"/>
  <c r="AN101" i="6"/>
  <c r="AL101" i="6"/>
  <c r="AJ101" i="6"/>
  <c r="AH101" i="6"/>
  <c r="AF101" i="6"/>
  <c r="AD101" i="6"/>
  <c r="AB101" i="6"/>
  <c r="X101" i="6"/>
  <c r="W101" i="6"/>
  <c r="V101" i="6"/>
  <c r="M101" i="6"/>
  <c r="Q101" i="6" s="1"/>
  <c r="AT100" i="6"/>
  <c r="AR100" i="6"/>
  <c r="AP100" i="6"/>
  <c r="AN100" i="6"/>
  <c r="AL100" i="6"/>
  <c r="AJ100" i="6"/>
  <c r="AH100" i="6"/>
  <c r="AF100" i="6"/>
  <c r="AD100" i="6"/>
  <c r="AB100" i="6"/>
  <c r="X100" i="6"/>
  <c r="V100" i="6"/>
  <c r="W100" i="6" s="1"/>
  <c r="Y100" i="6" s="1"/>
  <c r="AA100" i="6" s="1"/>
  <c r="AC100" i="6" s="1"/>
  <c r="M100" i="6"/>
  <c r="Q100" i="6" s="1"/>
  <c r="AT99" i="6"/>
  <c r="AR99" i="6"/>
  <c r="AP99" i="6"/>
  <c r="AN99" i="6"/>
  <c r="AL99" i="6"/>
  <c r="AJ99" i="6"/>
  <c r="AH99" i="6"/>
  <c r="AF99" i="6"/>
  <c r="AD99" i="6"/>
  <c r="AB99" i="6"/>
  <c r="X99" i="6"/>
  <c r="W99" i="6"/>
  <c r="Y99" i="6" s="1"/>
  <c r="AA99" i="6" s="1"/>
  <c r="AC99" i="6" s="1"/>
  <c r="AE99" i="6" s="1"/>
  <c r="AG99" i="6" s="1"/>
  <c r="AI99" i="6" s="1"/>
  <c r="AK99" i="6" s="1"/>
  <c r="AM99" i="6" s="1"/>
  <c r="AO99" i="6" s="1"/>
  <c r="AQ99" i="6" s="1"/>
  <c r="AS99" i="6" s="1"/>
  <c r="AU99" i="6" s="1"/>
  <c r="AV99" i="6" s="1"/>
  <c r="V99" i="6"/>
  <c r="M99" i="6"/>
  <c r="Q99" i="6" s="1"/>
  <c r="AT98" i="6"/>
  <c r="AR98" i="6"/>
  <c r="AP98" i="6"/>
  <c r="AN98" i="6"/>
  <c r="AL98" i="6"/>
  <c r="AJ98" i="6"/>
  <c r="AH98" i="6"/>
  <c r="AF98" i="6"/>
  <c r="AD98" i="6"/>
  <c r="AB98" i="6"/>
  <c r="X98" i="6"/>
  <c r="V98" i="6"/>
  <c r="M98" i="6"/>
  <c r="Q98" i="6" s="1"/>
  <c r="X97" i="6"/>
  <c r="Y97" i="6" s="1"/>
  <c r="AA97" i="6" s="1"/>
  <c r="AC97" i="6" s="1"/>
  <c r="AE97" i="6" s="1"/>
  <c r="AG97" i="6" s="1"/>
  <c r="AI97" i="6" s="1"/>
  <c r="AK97" i="6" s="1"/>
  <c r="AM97" i="6" s="1"/>
  <c r="AO97" i="6" s="1"/>
  <c r="AQ97" i="6" s="1"/>
  <c r="AS97" i="6" s="1"/>
  <c r="AU97" i="6" s="1"/>
  <c r="AV97" i="6" s="1"/>
  <c r="W97" i="6"/>
  <c r="M97" i="6"/>
  <c r="Q97" i="6" s="1"/>
  <c r="Y96" i="6"/>
  <c r="AA96" i="6" s="1"/>
  <c r="AC96" i="6" s="1"/>
  <c r="AE96" i="6" s="1"/>
  <c r="AG96" i="6" s="1"/>
  <c r="AI96" i="6" s="1"/>
  <c r="AK96" i="6" s="1"/>
  <c r="AM96" i="6" s="1"/>
  <c r="AO96" i="6" s="1"/>
  <c r="AQ96" i="6" s="1"/>
  <c r="AS96" i="6" s="1"/>
  <c r="AU96" i="6" s="1"/>
  <c r="AV96" i="6" s="1"/>
  <c r="X96" i="6"/>
  <c r="W96" i="6"/>
  <c r="M96" i="6"/>
  <c r="Q96" i="6" s="1"/>
  <c r="AT95" i="6"/>
  <c r="AR95" i="6"/>
  <c r="AP95" i="6"/>
  <c r="AN95" i="6"/>
  <c r="AL95" i="6"/>
  <c r="AJ95" i="6"/>
  <c r="AH95" i="6"/>
  <c r="AF95" i="6"/>
  <c r="AD95" i="6"/>
  <c r="AB95" i="6"/>
  <c r="X95" i="6"/>
  <c r="W95" i="6"/>
  <c r="M95" i="6"/>
  <c r="Q95" i="6" s="1"/>
  <c r="AT94" i="6"/>
  <c r="AR94" i="6"/>
  <c r="AP94" i="6"/>
  <c r="AN94" i="6"/>
  <c r="AL94" i="6"/>
  <c r="AJ94" i="6"/>
  <c r="AH94" i="6"/>
  <c r="AF94" i="6"/>
  <c r="AD94" i="6"/>
  <c r="AB94" i="6"/>
  <c r="X94" i="6"/>
  <c r="W94" i="6"/>
  <c r="M94" i="6"/>
  <c r="Q94" i="6" s="1"/>
  <c r="AT93" i="6"/>
  <c r="AR93" i="6"/>
  <c r="AP93" i="6"/>
  <c r="AN93" i="6"/>
  <c r="AL93" i="6"/>
  <c r="AJ93" i="6"/>
  <c r="AH93" i="6"/>
  <c r="AF93" i="6"/>
  <c r="AD93" i="6"/>
  <c r="AB93" i="6"/>
  <c r="X93" i="6"/>
  <c r="W93" i="6"/>
  <c r="Y93" i="6" s="1"/>
  <c r="AA93" i="6" s="1"/>
  <c r="AC93" i="6" s="1"/>
  <c r="AE93" i="6" s="1"/>
  <c r="AG93" i="6" s="1"/>
  <c r="AI93" i="6" s="1"/>
  <c r="AK93" i="6" s="1"/>
  <c r="AM93" i="6" s="1"/>
  <c r="AO93" i="6" s="1"/>
  <c r="AQ93" i="6" s="1"/>
  <c r="AS93" i="6" s="1"/>
  <c r="AU93" i="6" s="1"/>
  <c r="AV93" i="6" s="1"/>
  <c r="Q93" i="6"/>
  <c r="M93" i="6"/>
  <c r="AT92" i="6"/>
  <c r="AR92" i="6"/>
  <c r="AP92" i="6"/>
  <c r="AN92" i="6"/>
  <c r="AL92" i="6"/>
  <c r="AJ92" i="6"/>
  <c r="AH92" i="6"/>
  <c r="AF92" i="6"/>
  <c r="AD92" i="6"/>
  <c r="AB92" i="6"/>
  <c r="Y92" i="6"/>
  <c r="AA92" i="6" s="1"/>
  <c r="AC92" i="6" s="1"/>
  <c r="AE92" i="6" s="1"/>
  <c r="AG92" i="6" s="1"/>
  <c r="AI92" i="6" s="1"/>
  <c r="AK92" i="6" s="1"/>
  <c r="AM92" i="6" s="1"/>
  <c r="AO92" i="6" s="1"/>
  <c r="AQ92" i="6" s="1"/>
  <c r="AS92" i="6" s="1"/>
  <c r="AU92" i="6" s="1"/>
  <c r="AV92" i="6" s="1"/>
  <c r="X92" i="6"/>
  <c r="W92" i="6"/>
  <c r="M92" i="6"/>
  <c r="Q92" i="6" s="1"/>
  <c r="AL91" i="6"/>
  <c r="AJ91" i="6"/>
  <c r="AH91" i="6"/>
  <c r="AF91" i="6"/>
  <c r="AD91" i="6"/>
  <c r="AB91" i="6"/>
  <c r="X91" i="6"/>
  <c r="W91" i="6"/>
  <c r="M91" i="6"/>
  <c r="Q91" i="6" s="1"/>
  <c r="AJ90" i="6"/>
  <c r="AH90" i="6"/>
  <c r="AF90" i="6"/>
  <c r="AD90" i="6"/>
  <c r="AB90" i="6"/>
  <c r="X90" i="6"/>
  <c r="W90" i="6"/>
  <c r="Y90" i="6" s="1"/>
  <c r="AA90" i="6" s="1"/>
  <c r="AC90" i="6" s="1"/>
  <c r="AE90" i="6" s="1"/>
  <c r="AG90" i="6" s="1"/>
  <c r="AI90" i="6" s="1"/>
  <c r="AK90" i="6" s="1"/>
  <c r="AM90" i="6" s="1"/>
  <c r="AO90" i="6" s="1"/>
  <c r="AQ90" i="6" s="1"/>
  <c r="AS90" i="6" s="1"/>
  <c r="AU90" i="6" s="1"/>
  <c r="AV90" i="6" s="1"/>
  <c r="Q90" i="6"/>
  <c r="M90" i="6"/>
  <c r="AH89" i="6"/>
  <c r="AF89" i="6"/>
  <c r="AF126" i="6" s="1"/>
  <c r="AD89" i="6"/>
  <c r="AB89" i="6"/>
  <c r="X89" i="6"/>
  <c r="W89" i="6"/>
  <c r="Y89" i="6" s="1"/>
  <c r="AA89" i="6" s="1"/>
  <c r="M89" i="6"/>
  <c r="Q89" i="6" s="1"/>
  <c r="AD88" i="6"/>
  <c r="AB88" i="6"/>
  <c r="X88" i="6"/>
  <c r="W88" i="6"/>
  <c r="M88" i="6"/>
  <c r="Q88" i="6" s="1"/>
  <c r="AD87" i="6"/>
  <c r="AB87" i="6"/>
  <c r="Y87" i="6"/>
  <c r="AA87" i="6" s="1"/>
  <c r="AC87" i="6" s="1"/>
  <c r="AE87" i="6" s="1"/>
  <c r="AG87" i="6" s="1"/>
  <c r="AI87" i="6" s="1"/>
  <c r="AK87" i="6" s="1"/>
  <c r="AM87" i="6" s="1"/>
  <c r="AO87" i="6" s="1"/>
  <c r="AQ87" i="6" s="1"/>
  <c r="AS87" i="6" s="1"/>
  <c r="AU87" i="6" s="1"/>
  <c r="AV87" i="6" s="1"/>
  <c r="X87" i="6"/>
  <c r="W87" i="6"/>
  <c r="M87" i="6"/>
  <c r="Q87" i="6" s="1"/>
  <c r="X86" i="6"/>
  <c r="W86" i="6"/>
  <c r="Q86" i="6"/>
  <c r="M86" i="6"/>
  <c r="W85" i="6"/>
  <c r="Y85" i="6" s="1"/>
  <c r="AA85" i="6" s="1"/>
  <c r="AC85" i="6" s="1"/>
  <c r="AE85" i="6" s="1"/>
  <c r="AG85" i="6" s="1"/>
  <c r="AI85" i="6" s="1"/>
  <c r="AK85" i="6" s="1"/>
  <c r="AM85" i="6" s="1"/>
  <c r="AO85" i="6" s="1"/>
  <c r="AQ85" i="6" s="1"/>
  <c r="AS85" i="6" s="1"/>
  <c r="AU85" i="6" s="1"/>
  <c r="AV85" i="6" s="1"/>
  <c r="M85" i="6"/>
  <c r="Q85" i="6" s="1"/>
  <c r="AC84" i="6"/>
  <c r="AE84" i="6" s="1"/>
  <c r="AG84" i="6" s="1"/>
  <c r="AI84" i="6" s="1"/>
  <c r="AK84" i="6" s="1"/>
  <c r="AM84" i="6" s="1"/>
  <c r="AO84" i="6" s="1"/>
  <c r="AQ84" i="6" s="1"/>
  <c r="AS84" i="6" s="1"/>
  <c r="AU84" i="6" s="1"/>
  <c r="AV84" i="6" s="1"/>
  <c r="W84" i="6"/>
  <c r="Y84" i="6" s="1"/>
  <c r="AA84" i="6" s="1"/>
  <c r="M84" i="6"/>
  <c r="Q84" i="6" s="1"/>
  <c r="W83" i="6"/>
  <c r="Y83" i="6" s="1"/>
  <c r="AA83" i="6" s="1"/>
  <c r="AC83" i="6" s="1"/>
  <c r="AE83" i="6" s="1"/>
  <c r="AG83" i="6" s="1"/>
  <c r="AI83" i="6" s="1"/>
  <c r="AK83" i="6" s="1"/>
  <c r="AM83" i="6" s="1"/>
  <c r="AO83" i="6" s="1"/>
  <c r="AQ83" i="6" s="1"/>
  <c r="AS83" i="6" s="1"/>
  <c r="AU83" i="6" s="1"/>
  <c r="AV83" i="6" s="1"/>
  <c r="Q83" i="6"/>
  <c r="M83" i="6"/>
  <c r="AC82" i="6"/>
  <c r="AE82" i="6" s="1"/>
  <c r="AG82" i="6" s="1"/>
  <c r="AI82" i="6" s="1"/>
  <c r="AK82" i="6" s="1"/>
  <c r="AM82" i="6" s="1"/>
  <c r="AO82" i="6" s="1"/>
  <c r="AQ82" i="6" s="1"/>
  <c r="AS82" i="6" s="1"/>
  <c r="AU82" i="6" s="1"/>
  <c r="AV82" i="6" s="1"/>
  <c r="W82" i="6"/>
  <c r="Y82" i="6" s="1"/>
  <c r="AA82" i="6" s="1"/>
  <c r="Q82" i="6"/>
  <c r="M82" i="6"/>
  <c r="W81" i="6"/>
  <c r="Q81" i="6"/>
  <c r="M81" i="6"/>
  <c r="Z78" i="6"/>
  <c r="U78" i="6"/>
  <c r="S78" i="6"/>
  <c r="O78" i="6"/>
  <c r="K78" i="6"/>
  <c r="I78" i="6"/>
  <c r="G78" i="6"/>
  <c r="AT77" i="6"/>
  <c r="AR77" i="6"/>
  <c r="AP77" i="6"/>
  <c r="AN77" i="6"/>
  <c r="AL77" i="6"/>
  <c r="AJ77" i="6"/>
  <c r="AH77" i="6"/>
  <c r="AF77" i="6"/>
  <c r="AD77" i="6"/>
  <c r="AE77" i="6" s="1"/>
  <c r="AG77" i="6" s="1"/>
  <c r="AI77" i="6" s="1"/>
  <c r="AK77" i="6" s="1"/>
  <c r="AM77" i="6" s="1"/>
  <c r="AO77" i="6" s="1"/>
  <c r="AQ77" i="6" s="1"/>
  <c r="AS77" i="6" s="1"/>
  <c r="AU77" i="6" s="1"/>
  <c r="AV77" i="6" s="1"/>
  <c r="AC77" i="6"/>
  <c r="AB77" i="6"/>
  <c r="AT76" i="6"/>
  <c r="AR76" i="6"/>
  <c r="AP76" i="6"/>
  <c r="AN76" i="6"/>
  <c r="AL76" i="6"/>
  <c r="AJ76" i="6"/>
  <c r="AH76" i="6"/>
  <c r="AF76" i="6"/>
  <c r="AD76" i="6"/>
  <c r="AB76" i="6"/>
  <c r="X76" i="6"/>
  <c r="V76" i="6"/>
  <c r="M76" i="6"/>
  <c r="Q76" i="6" s="1"/>
  <c r="AT75" i="6"/>
  <c r="AR75" i="6"/>
  <c r="AP75" i="6"/>
  <c r="AN75" i="6"/>
  <c r="AL75" i="6"/>
  <c r="AJ75" i="6"/>
  <c r="AH75" i="6"/>
  <c r="AF75" i="6"/>
  <c r="AD75" i="6"/>
  <c r="AB75" i="6"/>
  <c r="Y75" i="6"/>
  <c r="AA75" i="6" s="1"/>
  <c r="X75" i="6"/>
  <c r="W75" i="6"/>
  <c r="M75" i="6"/>
  <c r="Q75" i="6" s="1"/>
  <c r="AT74" i="6"/>
  <c r="AR74" i="6"/>
  <c r="AP74" i="6"/>
  <c r="AN74" i="6"/>
  <c r="AL74" i="6"/>
  <c r="AJ74" i="6"/>
  <c r="AH74" i="6"/>
  <c r="AF74" i="6"/>
  <c r="AD74" i="6"/>
  <c r="AB74" i="6"/>
  <c r="X74" i="6"/>
  <c r="W74" i="6"/>
  <c r="Y74" i="6" s="1"/>
  <c r="AA74" i="6" s="1"/>
  <c r="AC74" i="6" s="1"/>
  <c r="AE74" i="6" s="1"/>
  <c r="AG74" i="6" s="1"/>
  <c r="AI74" i="6" s="1"/>
  <c r="AK74" i="6" s="1"/>
  <c r="AM74" i="6" s="1"/>
  <c r="AO74" i="6" s="1"/>
  <c r="AQ74" i="6" s="1"/>
  <c r="AS74" i="6" s="1"/>
  <c r="AU74" i="6" s="1"/>
  <c r="AV74" i="6" s="1"/>
  <c r="M74" i="6"/>
  <c r="Q74" i="6" s="1"/>
  <c r="AT73" i="6"/>
  <c r="AR73" i="6"/>
  <c r="AP73" i="6"/>
  <c r="AN73" i="6"/>
  <c r="AL73" i="6"/>
  <c r="AJ73" i="6"/>
  <c r="AH73" i="6"/>
  <c r="AH78" i="6" s="1"/>
  <c r="AF73" i="6"/>
  <c r="AD73" i="6"/>
  <c r="AB73" i="6"/>
  <c r="X73" i="6"/>
  <c r="X78" i="6" s="1"/>
  <c r="W73" i="6"/>
  <c r="M73" i="6"/>
  <c r="Q73" i="6" s="1"/>
  <c r="AC72" i="6"/>
  <c r="AE72" i="6" s="1"/>
  <c r="Y72" i="6"/>
  <c r="W72" i="6"/>
  <c r="M72" i="6"/>
  <c r="AT69" i="6"/>
  <c r="AR69" i="6"/>
  <c r="AP69" i="6"/>
  <c r="AN69" i="6"/>
  <c r="AL69" i="6"/>
  <c r="AJ69" i="6"/>
  <c r="AH69" i="6"/>
  <c r="AF69" i="6"/>
  <c r="AD69" i="6"/>
  <c r="AB69" i="6"/>
  <c r="V69" i="6"/>
  <c r="U69" i="6"/>
  <c r="S69" i="6"/>
  <c r="O69" i="6"/>
  <c r="K69" i="6"/>
  <c r="I69" i="6"/>
  <c r="G69" i="6"/>
  <c r="X68" i="6"/>
  <c r="W68" i="6"/>
  <c r="M68" i="6"/>
  <c r="Q68" i="6" s="1"/>
  <c r="AG67" i="6"/>
  <c r="AI67" i="6" s="1"/>
  <c r="AK67" i="6" s="1"/>
  <c r="AM67" i="6" s="1"/>
  <c r="AO67" i="6" s="1"/>
  <c r="AQ67" i="6" s="1"/>
  <c r="AS67" i="6" s="1"/>
  <c r="AC67" i="6"/>
  <c r="AE67" i="6" s="1"/>
  <c r="W67" i="6"/>
  <c r="Y67" i="6" s="1"/>
  <c r="M67" i="6"/>
  <c r="Q67" i="6" s="1"/>
  <c r="AC66" i="6"/>
  <c r="AE66" i="6" s="1"/>
  <c r="Y66" i="6"/>
  <c r="W66" i="6"/>
  <c r="M66" i="6"/>
  <c r="Q66" i="6" s="1"/>
  <c r="Z62" i="6"/>
  <c r="V62" i="6"/>
  <c r="U62" i="6"/>
  <c r="S62" i="6"/>
  <c r="O62" i="6"/>
  <c r="K62" i="6"/>
  <c r="I62" i="6"/>
  <c r="G62" i="6"/>
  <c r="AD61" i="6"/>
  <c r="AB61" i="6"/>
  <c r="X61" i="6"/>
  <c r="Y61" i="6" s="1"/>
  <c r="AA61" i="6" s="1"/>
  <c r="W61" i="6"/>
  <c r="M61" i="6"/>
  <c r="Q61" i="6" s="1"/>
  <c r="AL60" i="6"/>
  <c r="AJ60" i="6"/>
  <c r="AH60" i="6"/>
  <c r="AF60" i="6"/>
  <c r="AD60" i="6"/>
  <c r="AB60" i="6"/>
  <c r="X60" i="6"/>
  <c r="W60" i="6"/>
  <c r="AR59" i="6"/>
  <c r="AP59" i="6"/>
  <c r="AN59" i="6"/>
  <c r="AL59" i="6"/>
  <c r="AJ59" i="6"/>
  <c r="AH59" i="6"/>
  <c r="AF59" i="6"/>
  <c r="AD59" i="6"/>
  <c r="AB59" i="6"/>
  <c r="X59" i="6"/>
  <c r="W59" i="6"/>
  <c r="M59" i="6"/>
  <c r="Q59" i="6" s="1"/>
  <c r="AT58" i="6"/>
  <c r="AT62" i="6" s="1"/>
  <c r="AR58" i="6"/>
  <c r="AP58" i="6"/>
  <c r="AN58" i="6"/>
  <c r="AL58" i="6"/>
  <c r="AL62" i="6" s="1"/>
  <c r="AJ58" i="6"/>
  <c r="AH58" i="6"/>
  <c r="AF58" i="6"/>
  <c r="AD58" i="6"/>
  <c r="AB58" i="6"/>
  <c r="X58" i="6"/>
  <c r="W58" i="6"/>
  <c r="M58" i="6"/>
  <c r="Q58" i="6" s="1"/>
  <c r="AP57" i="6"/>
  <c r="AP62" i="6" s="1"/>
  <c r="AN57" i="6"/>
  <c r="AL57" i="6"/>
  <c r="AJ57" i="6"/>
  <c r="AH57" i="6"/>
  <c r="AH62" i="6" s="1"/>
  <c r="AF57" i="6"/>
  <c r="AD57" i="6"/>
  <c r="AB57" i="6"/>
  <c r="Y57" i="6"/>
  <c r="AA57" i="6" s="1"/>
  <c r="X57" i="6"/>
  <c r="V57" i="6"/>
  <c r="W57" i="6" s="1"/>
  <c r="M57" i="6"/>
  <c r="Y56" i="6"/>
  <c r="AA56" i="6" s="1"/>
  <c r="AC56" i="6" s="1"/>
  <c r="AE56" i="6" s="1"/>
  <c r="AG56" i="6" s="1"/>
  <c r="AI56" i="6" s="1"/>
  <c r="AK56" i="6" s="1"/>
  <c r="AM56" i="6" s="1"/>
  <c r="AO56" i="6" s="1"/>
  <c r="AQ56" i="6" s="1"/>
  <c r="AS56" i="6" s="1"/>
  <c r="AU56" i="6" s="1"/>
  <c r="AV56" i="6" s="1"/>
  <c r="W56" i="6"/>
  <c r="M56" i="6"/>
  <c r="Q56" i="6" s="1"/>
  <c r="AE55" i="6"/>
  <c r="AG55" i="6" s="1"/>
  <c r="AI55" i="6" s="1"/>
  <c r="AK55" i="6" s="1"/>
  <c r="AM55" i="6" s="1"/>
  <c r="AO55" i="6" s="1"/>
  <c r="AQ55" i="6" s="1"/>
  <c r="AS55" i="6" s="1"/>
  <c r="AU55" i="6" s="1"/>
  <c r="AV55" i="6" s="1"/>
  <c r="Y55" i="6"/>
  <c r="AA55" i="6" s="1"/>
  <c r="AC55" i="6" s="1"/>
  <c r="W55" i="6"/>
  <c r="M55" i="6"/>
  <c r="Q55" i="6" s="1"/>
  <c r="Y54" i="6"/>
  <c r="AA54" i="6" s="1"/>
  <c r="AC54" i="6" s="1"/>
  <c r="AE54" i="6" s="1"/>
  <c r="AG54" i="6" s="1"/>
  <c r="AI54" i="6" s="1"/>
  <c r="AK54" i="6" s="1"/>
  <c r="AM54" i="6" s="1"/>
  <c r="AO54" i="6" s="1"/>
  <c r="AQ54" i="6" s="1"/>
  <c r="AS54" i="6" s="1"/>
  <c r="AU54" i="6" s="1"/>
  <c r="AV54" i="6" s="1"/>
  <c r="W54" i="6"/>
  <c r="M54" i="6"/>
  <c r="W53" i="6"/>
  <c r="Y53" i="6" s="1"/>
  <c r="AA53" i="6" s="1"/>
  <c r="AC53" i="6" s="1"/>
  <c r="AE53" i="6" s="1"/>
  <c r="AG53" i="6" s="1"/>
  <c r="AI53" i="6" s="1"/>
  <c r="AK53" i="6" s="1"/>
  <c r="AM53" i="6" s="1"/>
  <c r="AO53" i="6" s="1"/>
  <c r="AQ53" i="6" s="1"/>
  <c r="AS53" i="6" s="1"/>
  <c r="AU53" i="6" s="1"/>
  <c r="AV53" i="6" s="1"/>
  <c r="Q53" i="6"/>
  <c r="M53" i="6"/>
  <c r="W52" i="6"/>
  <c r="Y52" i="6" s="1"/>
  <c r="AA52" i="6" s="1"/>
  <c r="AC52" i="6" s="1"/>
  <c r="AE52" i="6" s="1"/>
  <c r="AG52" i="6" s="1"/>
  <c r="AI52" i="6" s="1"/>
  <c r="AK52" i="6" s="1"/>
  <c r="AM52" i="6" s="1"/>
  <c r="AO52" i="6" s="1"/>
  <c r="AQ52" i="6" s="1"/>
  <c r="AS52" i="6" s="1"/>
  <c r="AU52" i="6" s="1"/>
  <c r="AV52" i="6" s="1"/>
  <c r="Q52" i="6"/>
  <c r="M52" i="6"/>
  <c r="W51" i="6"/>
  <c r="Y51" i="6" s="1"/>
  <c r="AA51" i="6" s="1"/>
  <c r="AC51" i="6" s="1"/>
  <c r="AE51" i="6" s="1"/>
  <c r="AG51" i="6" s="1"/>
  <c r="AI51" i="6" s="1"/>
  <c r="AK51" i="6" s="1"/>
  <c r="AM51" i="6" s="1"/>
  <c r="AO51" i="6" s="1"/>
  <c r="AQ51" i="6" s="1"/>
  <c r="AS51" i="6" s="1"/>
  <c r="AU51" i="6" s="1"/>
  <c r="AV51" i="6" s="1"/>
  <c r="Q51" i="6"/>
  <c r="M51" i="6"/>
  <c r="W50" i="6"/>
  <c r="Q50" i="6"/>
  <c r="M50" i="6"/>
  <c r="AT47" i="6"/>
  <c r="AR47" i="6"/>
  <c r="AP47" i="6"/>
  <c r="AN47" i="6"/>
  <c r="AL47" i="6"/>
  <c r="AJ47" i="6"/>
  <c r="AH47" i="6"/>
  <c r="AF47" i="6"/>
  <c r="AD47" i="6"/>
  <c r="X47" i="6"/>
  <c r="W47" i="6"/>
  <c r="V47" i="6"/>
  <c r="U47" i="6"/>
  <c r="S47" i="6"/>
  <c r="O47" i="6"/>
  <c r="K47" i="6"/>
  <c r="I47" i="6"/>
  <c r="G47" i="6"/>
  <c r="Y46" i="6"/>
  <c r="AA46" i="6" s="1"/>
  <c r="AC46" i="6" s="1"/>
  <c r="W46" i="6"/>
  <c r="Q46" i="6"/>
  <c r="Q47" i="6" s="1"/>
  <c r="M46" i="6"/>
  <c r="M47" i="6" s="1"/>
  <c r="Z43" i="6"/>
  <c r="U43" i="6"/>
  <c r="S43" i="6"/>
  <c r="O43" i="6"/>
  <c r="K43" i="6"/>
  <c r="I43" i="6"/>
  <c r="G43" i="6"/>
  <c r="AT42" i="6"/>
  <c r="AU42" i="6" s="1"/>
  <c r="AV42" i="6" s="1"/>
  <c r="AT41" i="6"/>
  <c r="AU41" i="6" s="1"/>
  <c r="AV41" i="6" s="1"/>
  <c r="AT40" i="6"/>
  <c r="AR40" i="6"/>
  <c r="AP40" i="6"/>
  <c r="AQ40" i="6" s="1"/>
  <c r="AS40" i="6" s="1"/>
  <c r="AU40" i="6" s="1"/>
  <c r="AV40" i="6" s="1"/>
  <c r="AT39" i="6"/>
  <c r="AR39" i="6"/>
  <c r="AP39" i="6"/>
  <c r="AN39" i="6"/>
  <c r="AL39" i="6"/>
  <c r="AJ39" i="6"/>
  <c r="AH39" i="6"/>
  <c r="AI39" i="6" s="1"/>
  <c r="AT38" i="6"/>
  <c r="AR38" i="6"/>
  <c r="AP38" i="6"/>
  <c r="AN38" i="6"/>
  <c r="AL38" i="6"/>
  <c r="AJ38" i="6"/>
  <c r="AH38" i="6"/>
  <c r="AI38" i="6" s="1"/>
  <c r="AK38" i="6" s="1"/>
  <c r="AM38" i="6" s="1"/>
  <c r="AO38" i="6" s="1"/>
  <c r="AQ38" i="6" s="1"/>
  <c r="AS38" i="6" s="1"/>
  <c r="AU38" i="6" s="1"/>
  <c r="AV38" i="6" s="1"/>
  <c r="AT37" i="6"/>
  <c r="AR37" i="6"/>
  <c r="AP37" i="6"/>
  <c r="AN37" i="6"/>
  <c r="AL37" i="6"/>
  <c r="AJ37" i="6"/>
  <c r="AH37" i="6"/>
  <c r="AF37" i="6"/>
  <c r="AD37" i="6"/>
  <c r="AB37" i="6"/>
  <c r="X37" i="6"/>
  <c r="Y37" i="6" s="1"/>
  <c r="AA37" i="6" s="1"/>
  <c r="AC37" i="6" s="1"/>
  <c r="AE37" i="6" s="1"/>
  <c r="AG37" i="6" s="1"/>
  <c r="AI37" i="6" s="1"/>
  <c r="AK37" i="6" s="1"/>
  <c r="AM37" i="6" s="1"/>
  <c r="AO37" i="6" s="1"/>
  <c r="AQ37" i="6" s="1"/>
  <c r="AS37" i="6" s="1"/>
  <c r="AU37" i="6" s="1"/>
  <c r="AV37" i="6" s="1"/>
  <c r="W37" i="6"/>
  <c r="AL36" i="6"/>
  <c r="AJ36" i="6"/>
  <c r="AH36" i="6"/>
  <c r="AF36" i="6"/>
  <c r="AD36" i="6"/>
  <c r="AB36" i="6"/>
  <c r="AA36" i="6"/>
  <c r="AC36" i="6" s="1"/>
  <c r="AT35" i="6"/>
  <c r="AR35" i="6"/>
  <c r="AP35" i="6"/>
  <c r="AN35" i="6"/>
  <c r="AL35" i="6"/>
  <c r="AJ35" i="6"/>
  <c r="AH35" i="6"/>
  <c r="AF35" i="6"/>
  <c r="AD35" i="6"/>
  <c r="AB35" i="6"/>
  <c r="X35" i="6"/>
  <c r="V35" i="6"/>
  <c r="V43" i="6" s="1"/>
  <c r="AT34" i="6"/>
  <c r="AR34" i="6"/>
  <c r="AP34" i="6"/>
  <c r="AN34" i="6"/>
  <c r="AL34" i="6"/>
  <c r="AJ34" i="6"/>
  <c r="AH34" i="6"/>
  <c r="AF34" i="6"/>
  <c r="AF43" i="6" s="1"/>
  <c r="AD34" i="6"/>
  <c r="AB34" i="6"/>
  <c r="AB43" i="6" s="1"/>
  <c r="X34" i="6"/>
  <c r="W34" i="6"/>
  <c r="M34" i="6"/>
  <c r="Q34" i="6" s="1"/>
  <c r="AC33" i="6"/>
  <c r="AE33" i="6" s="1"/>
  <c r="AG33" i="6" s="1"/>
  <c r="AI33" i="6" s="1"/>
  <c r="AK33" i="6" s="1"/>
  <c r="AM33" i="6" s="1"/>
  <c r="AO33" i="6" s="1"/>
  <c r="AQ33" i="6" s="1"/>
  <c r="AS33" i="6" s="1"/>
  <c r="AU33" i="6" s="1"/>
  <c r="AV33" i="6" s="1"/>
  <c r="Y33" i="6"/>
  <c r="AA33" i="6" s="1"/>
  <c r="W33" i="6"/>
  <c r="M33" i="6"/>
  <c r="Q33" i="6" s="1"/>
  <c r="Y32" i="6"/>
  <c r="W32" i="6"/>
  <c r="M32" i="6"/>
  <c r="M43" i="6" s="1"/>
  <c r="Z29" i="6"/>
  <c r="V29" i="6"/>
  <c r="U29" i="6"/>
  <c r="S29" i="6"/>
  <c r="O29" i="6"/>
  <c r="K29" i="6"/>
  <c r="I29" i="6"/>
  <c r="G29" i="6"/>
  <c r="AU28" i="6"/>
  <c r="AV28" i="6" s="1"/>
  <c r="AT28" i="6"/>
  <c r="AT27" i="6"/>
  <c r="AR27" i="6"/>
  <c r="AK27" i="6"/>
  <c r="AM27" i="6" s="1"/>
  <c r="AO27" i="6" s="1"/>
  <c r="AQ27" i="6" s="1"/>
  <c r="AS27" i="6" s="1"/>
  <c r="AU27" i="6" s="1"/>
  <c r="AV27" i="6" s="1"/>
  <c r="AT26" i="6"/>
  <c r="AS26" i="6"/>
  <c r="AU26" i="6" s="1"/>
  <c r="AV26" i="6" s="1"/>
  <c r="AR26" i="6"/>
  <c r="AT25" i="6"/>
  <c r="AR25" i="6"/>
  <c r="AP25" i="6"/>
  <c r="AN25" i="6"/>
  <c r="AL25" i="6"/>
  <c r="AJ25" i="6"/>
  <c r="AK25" i="6" s="1"/>
  <c r="AT24" i="6"/>
  <c r="AR24" i="6"/>
  <c r="AP24" i="6"/>
  <c r="AN24" i="6"/>
  <c r="AL24" i="6"/>
  <c r="AJ24" i="6"/>
  <c r="AI24" i="6"/>
  <c r="AK24" i="6" s="1"/>
  <c r="AM24" i="6" s="1"/>
  <c r="AO24" i="6" s="1"/>
  <c r="AQ24" i="6" s="1"/>
  <c r="AS24" i="6" s="1"/>
  <c r="AU24" i="6" s="1"/>
  <c r="AV24" i="6" s="1"/>
  <c r="AH24" i="6"/>
  <c r="AT23" i="6"/>
  <c r="AT29" i="6" s="1"/>
  <c r="AR23" i="6"/>
  <c r="AR29" i="6" s="1"/>
  <c r="AP23" i="6"/>
  <c r="AP29" i="6" s="1"/>
  <c r="AN23" i="6"/>
  <c r="AL23" i="6"/>
  <c r="AJ23" i="6"/>
  <c r="AJ29" i="6" s="1"/>
  <c r="AH23" i="6"/>
  <c r="AH29" i="6" s="1"/>
  <c r="AF23" i="6"/>
  <c r="AF29" i="6" s="1"/>
  <c r="AD23" i="6"/>
  <c r="AD29" i="6" s="1"/>
  <c r="AB23" i="6"/>
  <c r="AB29" i="6" s="1"/>
  <c r="X23" i="6"/>
  <c r="X29" i="6" s="1"/>
  <c r="W23" i="6"/>
  <c r="W29" i="6" s="1"/>
  <c r="M23" i="6"/>
  <c r="X20" i="6"/>
  <c r="V20" i="6"/>
  <c r="U20" i="6"/>
  <c r="G20" i="6"/>
  <c r="W19" i="6"/>
  <c r="Y19" i="6" s="1"/>
  <c r="AV19" i="6" s="1"/>
  <c r="Y18" i="6"/>
  <c r="AV18" i="6" s="1"/>
  <c r="W18" i="6"/>
  <c r="W17" i="6"/>
  <c r="Y17" i="6" s="1"/>
  <c r="AV17" i="6" s="1"/>
  <c r="W16" i="6"/>
  <c r="Y16" i="6" s="1"/>
  <c r="AV16" i="6" s="1"/>
  <c r="W15" i="6"/>
  <c r="Y15" i="6" s="1"/>
  <c r="AV15" i="6" s="1"/>
  <c r="Y14" i="6"/>
  <c r="AV14" i="6" s="1"/>
  <c r="W14" i="6"/>
  <c r="AT11" i="6"/>
  <c r="AR11" i="6"/>
  <c r="AP11" i="6"/>
  <c r="AN11" i="6"/>
  <c r="AL11" i="6"/>
  <c r="AJ11" i="6"/>
  <c r="AH11" i="6"/>
  <c r="AF11" i="6"/>
  <c r="AD11" i="6"/>
  <c r="AC11" i="6"/>
  <c r="AB11" i="6"/>
  <c r="Z11" i="6"/>
  <c r="X11" i="6"/>
  <c r="V11" i="6"/>
  <c r="U11" i="6"/>
  <c r="S11" i="6"/>
  <c r="O11" i="6"/>
  <c r="O274" i="6" s="1"/>
  <c r="K11" i="6"/>
  <c r="I11" i="6"/>
  <c r="G11" i="6"/>
  <c r="AE10" i="6"/>
  <c r="X10" i="6"/>
  <c r="W10" i="6"/>
  <c r="W11" i="6" s="1"/>
  <c r="M10" i="6"/>
  <c r="AJ43" i="6" l="1"/>
  <c r="AR43" i="6"/>
  <c r="AL29" i="6"/>
  <c r="AE36" i="6"/>
  <c r="AG36" i="6" s="1"/>
  <c r="AI36" i="6" s="1"/>
  <c r="AK36" i="6" s="1"/>
  <c r="AM36" i="6" s="1"/>
  <c r="AO36" i="6" s="1"/>
  <c r="AQ36" i="6" s="1"/>
  <c r="AS36" i="6" s="1"/>
  <c r="AU36" i="6" s="1"/>
  <c r="AV36" i="6" s="1"/>
  <c r="AN43" i="6"/>
  <c r="AB62" i="6"/>
  <c r="AJ62" i="6"/>
  <c r="AA108" i="6"/>
  <c r="AC108" i="6" s="1"/>
  <c r="AE108" i="6" s="1"/>
  <c r="AG108" i="6" s="1"/>
  <c r="AI108" i="6" s="1"/>
  <c r="AK108" i="6" s="1"/>
  <c r="AM108" i="6" s="1"/>
  <c r="AO108" i="6" s="1"/>
  <c r="AQ108" i="6" s="1"/>
  <c r="AS108" i="6" s="1"/>
  <c r="AU108" i="6" s="1"/>
  <c r="AV108" i="6" s="1"/>
  <c r="AE250" i="6"/>
  <c r="AG246" i="6"/>
  <c r="Y34" i="6"/>
  <c r="AA34" i="6" s="1"/>
  <c r="AC34" i="6" s="1"/>
  <c r="AE34" i="6" s="1"/>
  <c r="AG34" i="6" s="1"/>
  <c r="AI34" i="6" s="1"/>
  <c r="AK34" i="6" s="1"/>
  <c r="AM34" i="6" s="1"/>
  <c r="AO34" i="6" s="1"/>
  <c r="AQ34" i="6" s="1"/>
  <c r="AS34" i="6" s="1"/>
  <c r="AU34" i="6" s="1"/>
  <c r="AV34" i="6" s="1"/>
  <c r="X43" i="6"/>
  <c r="AH43" i="6"/>
  <c r="AP43" i="6"/>
  <c r="W62" i="6"/>
  <c r="AC61" i="6"/>
  <c r="AE61" i="6" s="1"/>
  <c r="AG61" i="6" s="1"/>
  <c r="AI61" i="6" s="1"/>
  <c r="AK61" i="6" s="1"/>
  <c r="AM61" i="6" s="1"/>
  <c r="AO61" i="6" s="1"/>
  <c r="AQ61" i="6" s="1"/>
  <c r="AS61" i="6" s="1"/>
  <c r="AU61" i="6" s="1"/>
  <c r="AV61" i="6" s="1"/>
  <c r="Q69" i="6"/>
  <c r="AC75" i="6"/>
  <c r="AE75" i="6" s="1"/>
  <c r="AG75" i="6" s="1"/>
  <c r="AI75" i="6" s="1"/>
  <c r="AK75" i="6" s="1"/>
  <c r="AM75" i="6" s="1"/>
  <c r="AO75" i="6" s="1"/>
  <c r="AQ75" i="6" s="1"/>
  <c r="AS75" i="6" s="1"/>
  <c r="AU75" i="6" s="1"/>
  <c r="AV75" i="6" s="1"/>
  <c r="AP78" i="6"/>
  <c r="AP126" i="6"/>
  <c r="AG116" i="6"/>
  <c r="AI116" i="6" s="1"/>
  <c r="AK116" i="6" s="1"/>
  <c r="AM116" i="6" s="1"/>
  <c r="AO116" i="6" s="1"/>
  <c r="AQ116" i="6" s="1"/>
  <c r="AS116" i="6" s="1"/>
  <c r="AU116" i="6" s="1"/>
  <c r="AV116" i="6" s="1"/>
  <c r="AS121" i="6"/>
  <c r="AU121" i="6" s="1"/>
  <c r="AV121" i="6" s="1"/>
  <c r="G274" i="6"/>
  <c r="S274" i="6"/>
  <c r="Q32" i="6"/>
  <c r="AC57" i="6"/>
  <c r="AE57" i="6" s="1"/>
  <c r="AD62" i="6"/>
  <c r="AB78" i="6"/>
  <c r="AJ78" i="6"/>
  <c r="AR78" i="6"/>
  <c r="AM119" i="6"/>
  <c r="AO119" i="6" s="1"/>
  <c r="AQ119" i="6" s="1"/>
  <c r="AS119" i="6" s="1"/>
  <c r="AU119" i="6" s="1"/>
  <c r="AV119" i="6" s="1"/>
  <c r="Y270" i="6"/>
  <c r="AA269" i="6"/>
  <c r="AC269" i="6" s="1"/>
  <c r="AE269" i="6" s="1"/>
  <c r="AG269" i="6" s="1"/>
  <c r="AI269" i="6" s="1"/>
  <c r="AK269" i="6" s="1"/>
  <c r="AM269" i="6" s="1"/>
  <c r="AO269" i="6" s="1"/>
  <c r="AQ269" i="6" s="1"/>
  <c r="AS269" i="6" s="1"/>
  <c r="AU269" i="6" s="1"/>
  <c r="AV269" i="6" s="1"/>
  <c r="M62" i="6"/>
  <c r="AF62" i="6"/>
  <c r="AN62" i="6"/>
  <c r="Y58" i="6"/>
  <c r="AA58" i="6" s="1"/>
  <c r="AC58" i="6" s="1"/>
  <c r="AE58" i="6" s="1"/>
  <c r="AG58" i="6" s="1"/>
  <c r="AI58" i="6" s="1"/>
  <c r="AK58" i="6" s="1"/>
  <c r="AM58" i="6" s="1"/>
  <c r="AO58" i="6" s="1"/>
  <c r="AQ58" i="6" s="1"/>
  <c r="AS58" i="6" s="1"/>
  <c r="AU58" i="6" s="1"/>
  <c r="AV58" i="6" s="1"/>
  <c r="AR62" i="6"/>
  <c r="W69" i="6"/>
  <c r="X126" i="6"/>
  <c r="AD126" i="6"/>
  <c r="AN126" i="6"/>
  <c r="Y101" i="6"/>
  <c r="AA101" i="6" s="1"/>
  <c r="AC101" i="6" s="1"/>
  <c r="AE101" i="6" s="1"/>
  <c r="AG101" i="6" s="1"/>
  <c r="AI101" i="6" s="1"/>
  <c r="AK101" i="6" s="1"/>
  <c r="AM101" i="6" s="1"/>
  <c r="AO101" i="6" s="1"/>
  <c r="AQ101" i="6" s="1"/>
  <c r="AS101" i="6" s="1"/>
  <c r="AU101" i="6" s="1"/>
  <c r="AV101" i="6" s="1"/>
  <c r="Y104" i="6"/>
  <c r="AA104" i="6" s="1"/>
  <c r="AC104" i="6" s="1"/>
  <c r="AE104" i="6" s="1"/>
  <c r="AG104" i="6" s="1"/>
  <c r="AI104" i="6" s="1"/>
  <c r="AK104" i="6" s="1"/>
  <c r="AM104" i="6" s="1"/>
  <c r="AO104" i="6" s="1"/>
  <c r="AQ104" i="6" s="1"/>
  <c r="AS104" i="6" s="1"/>
  <c r="AU104" i="6" s="1"/>
  <c r="AV104" i="6" s="1"/>
  <c r="Y107" i="6"/>
  <c r="AA107" i="6" s="1"/>
  <c r="AC107" i="6" s="1"/>
  <c r="AE107" i="6" s="1"/>
  <c r="AG107" i="6" s="1"/>
  <c r="AI107" i="6" s="1"/>
  <c r="AK107" i="6" s="1"/>
  <c r="AM107" i="6" s="1"/>
  <c r="AO107" i="6" s="1"/>
  <c r="AQ107" i="6" s="1"/>
  <c r="AS107" i="6" s="1"/>
  <c r="AU107" i="6" s="1"/>
  <c r="AV107" i="6" s="1"/>
  <c r="Y109" i="6"/>
  <c r="AA109" i="6" s="1"/>
  <c r="AC109" i="6" s="1"/>
  <c r="AE109" i="6" s="1"/>
  <c r="AG109" i="6" s="1"/>
  <c r="AI109" i="6" s="1"/>
  <c r="AK109" i="6" s="1"/>
  <c r="AM109" i="6" s="1"/>
  <c r="AO109" i="6" s="1"/>
  <c r="AQ109" i="6" s="1"/>
  <c r="AS109" i="6" s="1"/>
  <c r="AU109" i="6" s="1"/>
  <c r="AV109" i="6" s="1"/>
  <c r="AD139" i="6"/>
  <c r="Y136" i="6"/>
  <c r="AA136" i="6" s="1"/>
  <c r="AC136" i="6" s="1"/>
  <c r="AE136" i="6" s="1"/>
  <c r="AG136" i="6" s="1"/>
  <c r="AI136" i="6" s="1"/>
  <c r="AK136" i="6" s="1"/>
  <c r="AM136" i="6" s="1"/>
  <c r="AO136" i="6" s="1"/>
  <c r="AQ136" i="6" s="1"/>
  <c r="AF207" i="6"/>
  <c r="Y194" i="6"/>
  <c r="AA194" i="6" s="1"/>
  <c r="AC194" i="6" s="1"/>
  <c r="AE194" i="6" s="1"/>
  <c r="AG194" i="6" s="1"/>
  <c r="AI194" i="6" s="1"/>
  <c r="AK194" i="6" s="1"/>
  <c r="AM194" i="6" s="1"/>
  <c r="AO194" i="6" s="1"/>
  <c r="AQ194" i="6" s="1"/>
  <c r="AS194" i="6" s="1"/>
  <c r="AU194" i="6" s="1"/>
  <c r="AV194" i="6" s="1"/>
  <c r="AE197" i="6"/>
  <c r="AG197" i="6" s="1"/>
  <c r="AI197" i="6" s="1"/>
  <c r="AK197" i="6" s="1"/>
  <c r="AM197" i="6" s="1"/>
  <c r="AQ203" i="6"/>
  <c r="AS203" i="6" s="1"/>
  <c r="AU203" i="6" s="1"/>
  <c r="AV203" i="6" s="1"/>
  <c r="AR230" i="6"/>
  <c r="AL230" i="6"/>
  <c r="Y240" i="6"/>
  <c r="W250" i="6"/>
  <c r="X258" i="6"/>
  <c r="AE268" i="6"/>
  <c r="AG268" i="6" s="1"/>
  <c r="AI268" i="6" s="1"/>
  <c r="AK268" i="6" s="1"/>
  <c r="AM268" i="6" s="1"/>
  <c r="AO268" i="6" s="1"/>
  <c r="AQ268" i="6" s="1"/>
  <c r="AS268" i="6" s="1"/>
  <c r="AU268" i="6" s="1"/>
  <c r="AV268" i="6" s="1"/>
  <c r="V258" i="6"/>
  <c r="AA270" i="6"/>
  <c r="Y94" i="6"/>
  <c r="AA94" i="6" s="1"/>
  <c r="AC94" i="6" s="1"/>
  <c r="AC112" i="6"/>
  <c r="AE112" i="6" s="1"/>
  <c r="AG112" i="6" s="1"/>
  <c r="AI112" i="6" s="1"/>
  <c r="AK112" i="6" s="1"/>
  <c r="AM112" i="6" s="1"/>
  <c r="AO112" i="6" s="1"/>
  <c r="AQ112" i="6" s="1"/>
  <c r="AS112" i="6" s="1"/>
  <c r="AU112" i="6" s="1"/>
  <c r="AV112" i="6" s="1"/>
  <c r="AG115" i="6"/>
  <c r="AI115" i="6" s="1"/>
  <c r="AK115" i="6" s="1"/>
  <c r="AM115" i="6" s="1"/>
  <c r="AO115" i="6" s="1"/>
  <c r="AQ115" i="6" s="1"/>
  <c r="AS115" i="6" s="1"/>
  <c r="AU115" i="6" s="1"/>
  <c r="AV115" i="6" s="1"/>
  <c r="AK120" i="6"/>
  <c r="AM120" i="6" s="1"/>
  <c r="AO120" i="6" s="1"/>
  <c r="AQ120" i="6" s="1"/>
  <c r="AS120" i="6" s="1"/>
  <c r="AU120" i="6" s="1"/>
  <c r="AV120" i="6" s="1"/>
  <c r="AC125" i="6"/>
  <c r="AE125" i="6" s="1"/>
  <c r="AG125" i="6" s="1"/>
  <c r="AI125" i="6" s="1"/>
  <c r="AK125" i="6" s="1"/>
  <c r="AM125" i="6" s="1"/>
  <c r="AO125" i="6" s="1"/>
  <c r="AQ125" i="6" s="1"/>
  <c r="AS125" i="6" s="1"/>
  <c r="AU125" i="6" s="1"/>
  <c r="AV125" i="6" s="1"/>
  <c r="AH139" i="6"/>
  <c r="AB207" i="6"/>
  <c r="AH207" i="6"/>
  <c r="AT207" i="6"/>
  <c r="W230" i="6"/>
  <c r="AT230" i="6"/>
  <c r="Q233" i="6"/>
  <c r="V243" i="6"/>
  <c r="Q258" i="6"/>
  <c r="AC261" i="6"/>
  <c r="Y91" i="6"/>
  <c r="AA91" i="6" s="1"/>
  <c r="AC91" i="6" s="1"/>
  <c r="AE91" i="6" s="1"/>
  <c r="AG91" i="6" s="1"/>
  <c r="AI91" i="6" s="1"/>
  <c r="AK91" i="6" s="1"/>
  <c r="AM91" i="6" s="1"/>
  <c r="AO91" i="6" s="1"/>
  <c r="AQ91" i="6" s="1"/>
  <c r="AS91" i="6" s="1"/>
  <c r="AU91" i="6" s="1"/>
  <c r="AV91" i="6" s="1"/>
  <c r="AR126" i="6"/>
  <c r="AE100" i="6"/>
  <c r="AG100" i="6" s="1"/>
  <c r="AI100" i="6" s="1"/>
  <c r="AK100" i="6" s="1"/>
  <c r="AM100" i="6" s="1"/>
  <c r="AO100" i="6" s="1"/>
  <c r="AQ100" i="6" s="1"/>
  <c r="AS100" i="6" s="1"/>
  <c r="AU100" i="6" s="1"/>
  <c r="AV100" i="6" s="1"/>
  <c r="Z126" i="6"/>
  <c r="Z274" i="6" s="1"/>
  <c r="AN29" i="6"/>
  <c r="AM25" i="6"/>
  <c r="AO25" i="6" s="1"/>
  <c r="AD43" i="6"/>
  <c r="AL43" i="6"/>
  <c r="Y59" i="6"/>
  <c r="AA59" i="6" s="1"/>
  <c r="AC59" i="6" s="1"/>
  <c r="Y60" i="6"/>
  <c r="AA60" i="6" s="1"/>
  <c r="AC60" i="6" s="1"/>
  <c r="AE60" i="6" s="1"/>
  <c r="AG60" i="6" s="1"/>
  <c r="AI60" i="6" s="1"/>
  <c r="AK60" i="6" s="1"/>
  <c r="AM60" i="6" s="1"/>
  <c r="AO60" i="6" s="1"/>
  <c r="AQ60" i="6" s="1"/>
  <c r="AS60" i="6" s="1"/>
  <c r="AU60" i="6" s="1"/>
  <c r="AV60" i="6" s="1"/>
  <c r="AD78" i="6"/>
  <c r="AT78" i="6"/>
  <c r="Y86" i="6"/>
  <c r="AA86" i="6" s="1"/>
  <c r="AC86" i="6" s="1"/>
  <c r="AE86" i="6" s="1"/>
  <c r="AG86" i="6" s="1"/>
  <c r="AI86" i="6" s="1"/>
  <c r="AK86" i="6" s="1"/>
  <c r="AM86" i="6" s="1"/>
  <c r="AO86" i="6" s="1"/>
  <c r="AQ86" i="6" s="1"/>
  <c r="AS86" i="6" s="1"/>
  <c r="AU86" i="6" s="1"/>
  <c r="AV86" i="6" s="1"/>
  <c r="Y88" i="6"/>
  <c r="AA88" i="6" s="1"/>
  <c r="AC88" i="6" s="1"/>
  <c r="AE88" i="6" s="1"/>
  <c r="AG88" i="6" s="1"/>
  <c r="AI88" i="6" s="1"/>
  <c r="AK88" i="6" s="1"/>
  <c r="AM88" i="6" s="1"/>
  <c r="AO88" i="6" s="1"/>
  <c r="AQ88" i="6" s="1"/>
  <c r="AS88" i="6" s="1"/>
  <c r="AU88" i="6" s="1"/>
  <c r="AV88" i="6" s="1"/>
  <c r="Y95" i="6"/>
  <c r="AA95" i="6" s="1"/>
  <c r="AC95" i="6" s="1"/>
  <c r="AE95" i="6" s="1"/>
  <c r="AG95" i="6" s="1"/>
  <c r="AI95" i="6" s="1"/>
  <c r="AK95" i="6" s="1"/>
  <c r="AM95" i="6" s="1"/>
  <c r="AO95" i="6" s="1"/>
  <c r="AQ95" i="6" s="1"/>
  <c r="AS95" i="6" s="1"/>
  <c r="AU95" i="6" s="1"/>
  <c r="AV95" i="6" s="1"/>
  <c r="V126" i="6"/>
  <c r="Y105" i="6"/>
  <c r="AA105" i="6" s="1"/>
  <c r="AC105" i="6" s="1"/>
  <c r="AE105" i="6" s="1"/>
  <c r="AG105" i="6" s="1"/>
  <c r="AI105" i="6" s="1"/>
  <c r="AK105" i="6" s="1"/>
  <c r="AM105" i="6" s="1"/>
  <c r="AO105" i="6" s="1"/>
  <c r="AQ105" i="6" s="1"/>
  <c r="AS105" i="6" s="1"/>
  <c r="AU105" i="6" s="1"/>
  <c r="AV105" i="6" s="1"/>
  <c r="AU122" i="6"/>
  <c r="AV122" i="6" s="1"/>
  <c r="Y131" i="6"/>
  <c r="AA131" i="6" s="1"/>
  <c r="AC131" i="6" s="1"/>
  <c r="AE131" i="6" s="1"/>
  <c r="AG131" i="6" s="1"/>
  <c r="AI131" i="6" s="1"/>
  <c r="AK131" i="6" s="1"/>
  <c r="AM131" i="6" s="1"/>
  <c r="AO131" i="6" s="1"/>
  <c r="AQ131" i="6" s="1"/>
  <c r="AS131" i="6" s="1"/>
  <c r="AU131" i="6" s="1"/>
  <c r="AC189" i="6"/>
  <c r="AE189" i="6" s="1"/>
  <c r="AG189" i="6" s="1"/>
  <c r="AI189" i="6" s="1"/>
  <c r="AK189" i="6" s="1"/>
  <c r="AM189" i="6" s="1"/>
  <c r="AO189" i="6" s="1"/>
  <c r="AQ189" i="6" s="1"/>
  <c r="AS189" i="6" s="1"/>
  <c r="AU189" i="6" s="1"/>
  <c r="AV189" i="6" s="1"/>
  <c r="AC191" i="6"/>
  <c r="AE191" i="6" s="1"/>
  <c r="AG191" i="6" s="1"/>
  <c r="AI191" i="6" s="1"/>
  <c r="AK191" i="6" s="1"/>
  <c r="AM191" i="6" s="1"/>
  <c r="AO191" i="6" s="1"/>
  <c r="AQ191" i="6" s="1"/>
  <c r="AS191" i="6" s="1"/>
  <c r="AU191" i="6" s="1"/>
  <c r="AV191" i="6" s="1"/>
  <c r="Y216" i="6"/>
  <c r="AB230" i="6"/>
  <c r="W237" i="6"/>
  <c r="AU248" i="6"/>
  <c r="AV248" i="6" s="1"/>
  <c r="W258" i="6"/>
  <c r="AU67" i="6"/>
  <c r="AV67" i="6"/>
  <c r="Q43" i="6"/>
  <c r="AE59" i="6"/>
  <c r="AG59" i="6" s="1"/>
  <c r="AI59" i="6" s="1"/>
  <c r="AK59" i="6" s="1"/>
  <c r="AM59" i="6" s="1"/>
  <c r="AO59" i="6" s="1"/>
  <c r="AQ59" i="6" s="1"/>
  <c r="AS59" i="6" s="1"/>
  <c r="AU59" i="6" s="1"/>
  <c r="AV59" i="6" s="1"/>
  <c r="Y10" i="6"/>
  <c r="K274" i="6"/>
  <c r="AV20" i="6"/>
  <c r="Y20" i="6"/>
  <c r="Y23" i="6"/>
  <c r="AT43" i="6"/>
  <c r="AK39" i="6"/>
  <c r="AM39" i="6" s="1"/>
  <c r="AO39" i="6" s="1"/>
  <c r="AQ39" i="6" s="1"/>
  <c r="AS39" i="6" s="1"/>
  <c r="AU39" i="6" s="1"/>
  <c r="AV39" i="6" s="1"/>
  <c r="AV46" i="6"/>
  <c r="AV47" i="6" s="1"/>
  <c r="AG57" i="6"/>
  <c r="AI57" i="6" s="1"/>
  <c r="AK57" i="6" s="1"/>
  <c r="AM57" i="6" s="1"/>
  <c r="AO57" i="6" s="1"/>
  <c r="AQ57" i="6" s="1"/>
  <c r="AS57" i="6" s="1"/>
  <c r="AU57" i="6" s="1"/>
  <c r="AV57" i="6" s="1"/>
  <c r="X62" i="6"/>
  <c r="Y73" i="6"/>
  <c r="AA73" i="6" s="1"/>
  <c r="Q23" i="6"/>
  <c r="Q29" i="6" s="1"/>
  <c r="M29" i="6"/>
  <c r="AC47" i="6"/>
  <c r="AE46" i="6"/>
  <c r="V78" i="6"/>
  <c r="W76" i="6"/>
  <c r="Y76" i="6" s="1"/>
  <c r="AA76" i="6" s="1"/>
  <c r="AC76" i="6" s="1"/>
  <c r="AE76" i="6" s="1"/>
  <c r="AG76" i="6" s="1"/>
  <c r="AI76" i="6" s="1"/>
  <c r="AK76" i="6" s="1"/>
  <c r="AM76" i="6" s="1"/>
  <c r="AO76" i="6" s="1"/>
  <c r="AQ76" i="6" s="1"/>
  <c r="AS76" i="6" s="1"/>
  <c r="AU76" i="6" s="1"/>
  <c r="AV76" i="6" s="1"/>
  <c r="AE11" i="6"/>
  <c r="AV10" i="6"/>
  <c r="AV11" i="6" s="1"/>
  <c r="AG10" i="6"/>
  <c r="W20" i="6"/>
  <c r="Q10" i="6"/>
  <c r="Q11" i="6" s="1"/>
  <c r="M11" i="6"/>
  <c r="AQ25" i="6"/>
  <c r="AS25" i="6" s="1"/>
  <c r="AU25" i="6" s="1"/>
  <c r="AV25" i="6" s="1"/>
  <c r="Y47" i="6"/>
  <c r="Q62" i="6"/>
  <c r="Y68" i="6"/>
  <c r="X69" i="6"/>
  <c r="Q78" i="6"/>
  <c r="AL78" i="6"/>
  <c r="AL274" i="6" s="1"/>
  <c r="U274" i="6"/>
  <c r="AA32" i="6"/>
  <c r="W35" i="6"/>
  <c r="Y35" i="6" s="1"/>
  <c r="AA35" i="6" s="1"/>
  <c r="AC35" i="6" s="1"/>
  <c r="AE35" i="6" s="1"/>
  <c r="AG35" i="6" s="1"/>
  <c r="AI35" i="6" s="1"/>
  <c r="AK35" i="6" s="1"/>
  <c r="AM35" i="6" s="1"/>
  <c r="AO35" i="6" s="1"/>
  <c r="AQ35" i="6" s="1"/>
  <c r="AS35" i="6" s="1"/>
  <c r="AU35" i="6" s="1"/>
  <c r="AV35" i="6" s="1"/>
  <c r="Y50" i="6"/>
  <c r="AG66" i="6"/>
  <c r="AG72" i="6"/>
  <c r="AN78" i="6"/>
  <c r="AN274" i="6" s="1"/>
  <c r="AH126" i="6"/>
  <c r="AH274" i="6" s="1"/>
  <c r="AL126" i="6"/>
  <c r="AV134" i="6"/>
  <c r="AS134" i="6"/>
  <c r="AU134" i="6" s="1"/>
  <c r="AV136" i="6"/>
  <c r="AS136" i="6"/>
  <c r="AU136" i="6" s="1"/>
  <c r="AV132" i="6"/>
  <c r="AS132" i="6"/>
  <c r="AU132" i="6" s="1"/>
  <c r="AV137" i="6"/>
  <c r="AS137" i="6"/>
  <c r="AU137" i="6" s="1"/>
  <c r="I274" i="6"/>
  <c r="AF78" i="6"/>
  <c r="AF274" i="6" s="1"/>
  <c r="Q126" i="6"/>
  <c r="AB126" i="6"/>
  <c r="AJ126" i="6"/>
  <c r="AJ274" i="6" s="1"/>
  <c r="AE94" i="6"/>
  <c r="AG94" i="6" s="1"/>
  <c r="AI94" i="6" s="1"/>
  <c r="AK94" i="6" s="1"/>
  <c r="AM94" i="6" s="1"/>
  <c r="AO94" i="6" s="1"/>
  <c r="AQ94" i="6" s="1"/>
  <c r="AS94" i="6" s="1"/>
  <c r="AU94" i="6" s="1"/>
  <c r="AV94" i="6" s="1"/>
  <c r="AV133" i="6"/>
  <c r="AS133" i="6"/>
  <c r="AU133" i="6" s="1"/>
  <c r="AS135" i="6"/>
  <c r="AU135" i="6" s="1"/>
  <c r="AV135" i="6"/>
  <c r="M69" i="6"/>
  <c r="M78" i="6"/>
  <c r="Y81" i="6"/>
  <c r="AC89" i="6"/>
  <c r="AE89" i="6" s="1"/>
  <c r="AG89" i="6" s="1"/>
  <c r="AI89" i="6" s="1"/>
  <c r="AK89" i="6" s="1"/>
  <c r="AM89" i="6" s="1"/>
  <c r="AO89" i="6" s="1"/>
  <c r="AQ89" i="6" s="1"/>
  <c r="AS89" i="6" s="1"/>
  <c r="AU89" i="6" s="1"/>
  <c r="AV89" i="6" s="1"/>
  <c r="AT126" i="6"/>
  <c r="AV131" i="6"/>
  <c r="AV138" i="6"/>
  <c r="AS138" i="6"/>
  <c r="AU138" i="6" s="1"/>
  <c r="M126" i="6"/>
  <c r="X139" i="6"/>
  <c r="Q142" i="6"/>
  <c r="Q207" i="6" s="1"/>
  <c r="M207" i="6"/>
  <c r="Q139" i="6"/>
  <c r="AA139" i="6"/>
  <c r="W139" i="6"/>
  <c r="AG129" i="6"/>
  <c r="V139" i="6"/>
  <c r="AC130" i="6"/>
  <c r="M139" i="6"/>
  <c r="AA142" i="6"/>
  <c r="W98" i="6"/>
  <c r="Y98" i="6" s="1"/>
  <c r="AA98" i="6" s="1"/>
  <c r="AC98" i="6" s="1"/>
  <c r="AE98" i="6" s="1"/>
  <c r="AG98" i="6" s="1"/>
  <c r="AI98" i="6" s="1"/>
  <c r="AK98" i="6" s="1"/>
  <c r="AM98" i="6" s="1"/>
  <c r="AO98" i="6" s="1"/>
  <c r="AQ98" i="6" s="1"/>
  <c r="AS98" i="6" s="1"/>
  <c r="AU98" i="6" s="1"/>
  <c r="AV98" i="6" s="1"/>
  <c r="AB139" i="6"/>
  <c r="AF139" i="6"/>
  <c r="X207" i="6"/>
  <c r="AO199" i="6"/>
  <c r="AQ199" i="6" s="1"/>
  <c r="AS199" i="6" s="1"/>
  <c r="AU199" i="6" s="1"/>
  <c r="AV199" i="6" s="1"/>
  <c r="AL207" i="6"/>
  <c r="AN207" i="6"/>
  <c r="V207" i="6"/>
  <c r="Y192" i="6"/>
  <c r="AA192" i="6" s="1"/>
  <c r="AC192" i="6" s="1"/>
  <c r="AE192" i="6" s="1"/>
  <c r="AG192" i="6" s="1"/>
  <c r="AI192" i="6" s="1"/>
  <c r="AK192" i="6" s="1"/>
  <c r="AM192" i="6" s="1"/>
  <c r="AO192" i="6" s="1"/>
  <c r="AQ192" i="6" s="1"/>
  <c r="AS192" i="6" s="1"/>
  <c r="AU192" i="6" s="1"/>
  <c r="AV192" i="6" s="1"/>
  <c r="AP207" i="6"/>
  <c r="AP274" i="6" s="1"/>
  <c r="AA195" i="6"/>
  <c r="AC195" i="6" s="1"/>
  <c r="AE195" i="6" s="1"/>
  <c r="AG195" i="6" s="1"/>
  <c r="AI195" i="6" s="1"/>
  <c r="AK195" i="6" s="1"/>
  <c r="AM195" i="6" s="1"/>
  <c r="AO195" i="6" s="1"/>
  <c r="AQ195" i="6" s="1"/>
  <c r="AS195" i="6" s="1"/>
  <c r="AU195" i="6" s="1"/>
  <c r="AV195" i="6" s="1"/>
  <c r="AO197" i="6"/>
  <c r="AQ197" i="6" s="1"/>
  <c r="AS197" i="6" s="1"/>
  <c r="AU197" i="6" s="1"/>
  <c r="AV197" i="6" s="1"/>
  <c r="W207" i="6"/>
  <c r="AS204" i="6"/>
  <c r="AU204" i="6" s="1"/>
  <c r="AV204" i="6" s="1"/>
  <c r="AE212" i="6"/>
  <c r="AC213" i="6"/>
  <c r="AD230" i="6"/>
  <c r="X230" i="6"/>
  <c r="Y222" i="6"/>
  <c r="AA222" i="6" s="1"/>
  <c r="Q237" i="6"/>
  <c r="V213" i="6"/>
  <c r="W212" i="6"/>
  <c r="M230" i="6"/>
  <c r="Q216" i="6"/>
  <c r="Q230" i="6" s="1"/>
  <c r="Y237" i="6"/>
  <c r="AA233" i="6"/>
  <c r="AD207" i="6"/>
  <c r="AJ207" i="6"/>
  <c r="AR207" i="6"/>
  <c r="AR274" i="6" s="1"/>
  <c r="AH230" i="6"/>
  <c r="AI224" i="6"/>
  <c r="AK224" i="6" s="1"/>
  <c r="AM224" i="6" s="1"/>
  <c r="AO224" i="6" s="1"/>
  <c r="AQ224" i="6" s="1"/>
  <c r="AS224" i="6" s="1"/>
  <c r="AU224" i="6" s="1"/>
  <c r="AV224" i="6" s="1"/>
  <c r="AE216" i="6"/>
  <c r="AO225" i="6"/>
  <c r="AQ225" i="6" s="1"/>
  <c r="AS225" i="6" s="1"/>
  <c r="AU225" i="6" s="1"/>
  <c r="AV225" i="6" s="1"/>
  <c r="AU227" i="6"/>
  <c r="AV227" i="6" s="1"/>
  <c r="K275" i="6"/>
  <c r="S275" i="6"/>
  <c r="AA258" i="6"/>
  <c r="AC258" i="6" s="1"/>
  <c r="AC270" i="6"/>
  <c r="AE261" i="6"/>
  <c r="AI241" i="6"/>
  <c r="AK241" i="6" s="1"/>
  <c r="AM241" i="6" s="1"/>
  <c r="AO241" i="6" s="1"/>
  <c r="AQ241" i="6" s="1"/>
  <c r="AS241" i="6" s="1"/>
  <c r="AU241" i="6" s="1"/>
  <c r="AV241" i="6" s="1"/>
  <c r="AE258" i="6"/>
  <c r="Q261" i="6"/>
  <c r="Q270" i="6" s="1"/>
  <c r="M270" i="6"/>
  <c r="AG250" i="6"/>
  <c r="AI246" i="6"/>
  <c r="I275" i="6"/>
  <c r="U275" i="6"/>
  <c r="AM247" i="6"/>
  <c r="AO247" i="6" s="1"/>
  <c r="AQ247" i="6" s="1"/>
  <c r="AS247" i="6" s="1"/>
  <c r="AU247" i="6" s="1"/>
  <c r="AV247" i="6" s="1"/>
  <c r="AG253" i="6"/>
  <c r="M258" i="6"/>
  <c r="W270" i="6"/>
  <c r="AB270" i="6"/>
  <c r="AP250" i="6"/>
  <c r="AT250" i="6"/>
  <c r="G275" i="6"/>
  <c r="O275" i="6"/>
  <c r="F115" i="4"/>
  <c r="F112" i="4"/>
  <c r="F116" i="4" s="1"/>
  <c r="F103" i="4"/>
  <c r="F98" i="4"/>
  <c r="F94" i="4"/>
  <c r="F88" i="4"/>
  <c r="F83" i="4"/>
  <c r="F76" i="4"/>
  <c r="F69" i="4"/>
  <c r="F63" i="4"/>
  <c r="F58" i="4"/>
  <c r="F53" i="4"/>
  <c r="F50" i="4"/>
  <c r="F105" i="4" s="1"/>
  <c r="F31" i="4"/>
  <c r="F24" i="4"/>
  <c r="F18" i="4"/>
  <c r="F13" i="4"/>
  <c r="F9" i="4"/>
  <c r="F26" i="4" s="1"/>
  <c r="F106" i="4" s="1"/>
  <c r="F117" i="4" s="1"/>
  <c r="Y207" i="6" l="1"/>
  <c r="V274" i="6"/>
  <c r="Y243" i="6"/>
  <c r="AA240" i="6"/>
  <c r="W126" i="6"/>
  <c r="V275" i="6"/>
  <c r="AD274" i="6"/>
  <c r="AT274" i="6"/>
  <c r="AB274" i="6"/>
  <c r="Y139" i="6"/>
  <c r="Y43" i="6"/>
  <c r="X274" i="6"/>
  <c r="X275" i="6"/>
  <c r="M275" i="6"/>
  <c r="AG216" i="6"/>
  <c r="Y230" i="6"/>
  <c r="AI72" i="6"/>
  <c r="AA43" i="6"/>
  <c r="AC32" i="6"/>
  <c r="Q274" i="6"/>
  <c r="Q275" i="6" s="1"/>
  <c r="W43" i="6"/>
  <c r="AA10" i="6"/>
  <c r="AA11" i="6" s="1"/>
  <c r="Y11" i="6"/>
  <c r="AC222" i="6"/>
  <c r="AA230" i="6"/>
  <c r="AG11" i="6"/>
  <c r="AI10" i="6"/>
  <c r="AA78" i="6"/>
  <c r="AC73" i="6"/>
  <c r="AA23" i="6"/>
  <c r="Y29" i="6"/>
  <c r="AG261" i="6"/>
  <c r="AE270" i="6"/>
  <c r="AA207" i="6"/>
  <c r="AC142" i="6"/>
  <c r="AI129" i="6"/>
  <c r="AI66" i="6"/>
  <c r="AI253" i="6"/>
  <c r="AG258" i="6"/>
  <c r="AK246" i="6"/>
  <c r="AI250" i="6"/>
  <c r="AA237" i="6"/>
  <c r="AC233" i="6"/>
  <c r="Y212" i="6"/>
  <c r="Y213" i="6" s="1"/>
  <c r="W213" i="6"/>
  <c r="AG212" i="6"/>
  <c r="AE213" i="6"/>
  <c r="Y126" i="6"/>
  <c r="AA81" i="6"/>
  <c r="Y62" i="6"/>
  <c r="AA50" i="6"/>
  <c r="AA68" i="6"/>
  <c r="Y69" i="6"/>
  <c r="Y78" i="6"/>
  <c r="W78" i="6"/>
  <c r="AE130" i="6"/>
  <c r="AC139" i="6"/>
  <c r="M274" i="6"/>
  <c r="AE47" i="6"/>
  <c r="AG46" i="6"/>
  <c r="I53" i="1"/>
  <c r="G52" i="1"/>
  <c r="E52" i="1"/>
  <c r="I52" i="1" s="1"/>
  <c r="G48" i="1"/>
  <c r="E48" i="1"/>
  <c r="I46" i="1"/>
  <c r="I45" i="1"/>
  <c r="I44" i="1"/>
  <c r="I43" i="1"/>
  <c r="I42" i="1"/>
  <c r="I48" i="1" s="1"/>
  <c r="G37" i="1"/>
  <c r="E37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37" i="1" s="1"/>
  <c r="G15" i="1"/>
  <c r="G39" i="1" s="1"/>
  <c r="G50" i="1" s="1"/>
  <c r="E15" i="1"/>
  <c r="E39" i="1" s="1"/>
  <c r="E50" i="1" s="1"/>
  <c r="I13" i="1"/>
  <c r="I12" i="1"/>
  <c r="I11" i="1"/>
  <c r="I15" i="1" s="1"/>
  <c r="AC240" i="6" l="1"/>
  <c r="AA243" i="6"/>
  <c r="W274" i="6"/>
  <c r="W275" i="6" s="1"/>
  <c r="AA126" i="6"/>
  <c r="AC81" i="6"/>
  <c r="AI258" i="6"/>
  <c r="AK253" i="6"/>
  <c r="AE222" i="6"/>
  <c r="AC230" i="6"/>
  <c r="AC68" i="6"/>
  <c r="AA69" i="6"/>
  <c r="AC50" i="6"/>
  <c r="AA62" i="6"/>
  <c r="AC237" i="6"/>
  <c r="AE233" i="6"/>
  <c r="AK250" i="6"/>
  <c r="AM246" i="6"/>
  <c r="AA29" i="6"/>
  <c r="AC23" i="6"/>
  <c r="AA274" i="6"/>
  <c r="AG47" i="6"/>
  <c r="AI46" i="6"/>
  <c r="AI212" i="6"/>
  <c r="AG213" i="6"/>
  <c r="AE73" i="6"/>
  <c r="AC78" i="6"/>
  <c r="AK72" i="6"/>
  <c r="AG130" i="6"/>
  <c r="AE139" i="6"/>
  <c r="AG270" i="6"/>
  <c r="AI261" i="6"/>
  <c r="AK129" i="6"/>
  <c r="AK66" i="6"/>
  <c r="AC207" i="6"/>
  <c r="AE142" i="6"/>
  <c r="AI11" i="6"/>
  <c r="AK10" i="6"/>
  <c r="Y274" i="6"/>
  <c r="AC43" i="6"/>
  <c r="AE32" i="6"/>
  <c r="AI216" i="6"/>
  <c r="G55" i="1"/>
  <c r="E55" i="1"/>
  <c r="I39" i="1"/>
  <c r="I50" i="1" s="1"/>
  <c r="I55" i="1" s="1"/>
  <c r="AC243" i="6" l="1"/>
  <c r="AE240" i="6"/>
  <c r="AE43" i="6"/>
  <c r="AG32" i="6"/>
  <c r="AM66" i="6"/>
  <c r="AM72" i="6"/>
  <c r="AI213" i="6"/>
  <c r="AK212" i="6"/>
  <c r="AC62" i="6"/>
  <c r="AE50" i="6"/>
  <c r="AG222" i="6"/>
  <c r="AE230" i="6"/>
  <c r="AE207" i="6"/>
  <c r="AG142" i="6"/>
  <c r="AM129" i="6"/>
  <c r="AI47" i="6"/>
  <c r="AK46" i="6"/>
  <c r="AE23" i="6"/>
  <c r="AC29" i="6"/>
  <c r="AE237" i="6"/>
  <c r="AG233" i="6"/>
  <c r="AM253" i="6"/>
  <c r="AK258" i="6"/>
  <c r="AK216" i="6"/>
  <c r="AI130" i="6"/>
  <c r="AG139" i="6"/>
  <c r="AG73" i="6"/>
  <c r="AE78" i="6"/>
  <c r="AC69" i="6"/>
  <c r="AE68" i="6"/>
  <c r="AK11" i="6"/>
  <c r="AM10" i="6"/>
  <c r="AI270" i="6"/>
  <c r="AK261" i="6"/>
  <c r="AM250" i="6"/>
  <c r="AO246" i="6"/>
  <c r="AC126" i="6"/>
  <c r="AE81" i="6"/>
  <c r="Y275" i="6"/>
  <c r="AE243" i="6" l="1"/>
  <c r="AG240" i="6"/>
  <c r="AI73" i="6"/>
  <c r="AG78" i="6"/>
  <c r="AO253" i="6"/>
  <c r="AM258" i="6"/>
  <c r="AE29" i="6"/>
  <c r="AG23" i="6"/>
  <c r="AI222" i="6"/>
  <c r="AG230" i="6"/>
  <c r="AO66" i="6"/>
  <c r="AK270" i="6"/>
  <c r="AM261" i="6"/>
  <c r="AG68" i="6"/>
  <c r="AE69" i="6"/>
  <c r="AK47" i="6"/>
  <c r="AM46" i="6"/>
  <c r="AG50" i="6"/>
  <c r="AE62" i="6"/>
  <c r="AG43" i="6"/>
  <c r="AI32" i="6"/>
  <c r="AG81" i="6"/>
  <c r="AE126" i="6"/>
  <c r="AI233" i="6"/>
  <c r="AG237" i="6"/>
  <c r="AG207" i="6"/>
  <c r="AI142" i="6"/>
  <c r="AO72" i="6"/>
  <c r="AK130" i="6"/>
  <c r="AI139" i="6"/>
  <c r="AQ246" i="6"/>
  <c r="AO250" i="6"/>
  <c r="AM11" i="6"/>
  <c r="AO10" i="6"/>
  <c r="AM216" i="6"/>
  <c r="AC274" i="6"/>
  <c r="AO129" i="6"/>
  <c r="AM212" i="6"/>
  <c r="AK213" i="6"/>
  <c r="AG243" i="6" l="1"/>
  <c r="AI240" i="6"/>
  <c r="AM130" i="6"/>
  <c r="AK139" i="6"/>
  <c r="AG126" i="6"/>
  <c r="AI81" i="6"/>
  <c r="AK222" i="6"/>
  <c r="AI230" i="6"/>
  <c r="AO258" i="6"/>
  <c r="AQ253" i="6"/>
  <c r="AO216" i="6"/>
  <c r="AI43" i="6"/>
  <c r="AK32" i="6"/>
  <c r="AO212" i="6"/>
  <c r="AQ212" i="6" s="1"/>
  <c r="AS212" i="6" s="1"/>
  <c r="AU212" i="6" s="1"/>
  <c r="AV212" i="6" s="1"/>
  <c r="AV213" i="6" s="1"/>
  <c r="AM213" i="6"/>
  <c r="AO213" i="6" s="1"/>
  <c r="AQ213" i="6" s="1"/>
  <c r="AS213" i="6" s="1"/>
  <c r="AU213" i="6" s="1"/>
  <c r="AI23" i="6"/>
  <c r="AG29" i="6"/>
  <c r="AQ129" i="6"/>
  <c r="AQ250" i="6"/>
  <c r="AS246" i="6"/>
  <c r="AQ72" i="6"/>
  <c r="AI237" i="6"/>
  <c r="AK233" i="6"/>
  <c r="AG62" i="6"/>
  <c r="AI50" i="6"/>
  <c r="AI68" i="6"/>
  <c r="AG69" i="6"/>
  <c r="AQ66" i="6"/>
  <c r="AE274" i="6"/>
  <c r="AK73" i="6"/>
  <c r="AI78" i="6"/>
  <c r="AO11" i="6"/>
  <c r="AQ10" i="6"/>
  <c r="AI207" i="6"/>
  <c r="AK142" i="6"/>
  <c r="AO46" i="6"/>
  <c r="AQ46" i="6" s="1"/>
  <c r="AS46" i="6" s="1"/>
  <c r="AU46" i="6" s="1"/>
  <c r="AM47" i="6"/>
  <c r="AO47" i="6" s="1"/>
  <c r="AQ47" i="6" s="1"/>
  <c r="AS47" i="6" s="1"/>
  <c r="AU47" i="6" s="1"/>
  <c r="AO261" i="6"/>
  <c r="AM270" i="6"/>
  <c r="AI243" i="6" l="1"/>
  <c r="AK240" i="6"/>
  <c r="AQ11" i="6"/>
  <c r="AS10" i="6"/>
  <c r="AK68" i="6"/>
  <c r="AI69" i="6"/>
  <c r="AI29" i="6"/>
  <c r="AK23" i="6"/>
  <c r="AO270" i="6"/>
  <c r="AQ261" i="6"/>
  <c r="AS66" i="6"/>
  <c r="AI62" i="6"/>
  <c r="AK50" i="6"/>
  <c r="AS72" i="6"/>
  <c r="AS129" i="6"/>
  <c r="AV129" i="6"/>
  <c r="AQ216" i="6"/>
  <c r="AK207" i="6"/>
  <c r="AM142" i="6"/>
  <c r="AM222" i="6"/>
  <c r="AK230" i="6"/>
  <c r="AO130" i="6"/>
  <c r="AM139" i="6"/>
  <c r="AM73" i="6"/>
  <c r="AK78" i="6"/>
  <c r="AM233" i="6"/>
  <c r="AK237" i="6"/>
  <c r="AU246" i="6"/>
  <c r="AS250" i="6"/>
  <c r="AG274" i="6"/>
  <c r="AK43" i="6"/>
  <c r="AM32" i="6"/>
  <c r="AQ258" i="6"/>
  <c r="AS253" i="6"/>
  <c r="AI126" i="6"/>
  <c r="AK81" i="6"/>
  <c r="AK243" i="6" l="1"/>
  <c r="AM240" i="6"/>
  <c r="AM207" i="6"/>
  <c r="AO142" i="6"/>
  <c r="AU72" i="6"/>
  <c r="AV66" i="6"/>
  <c r="AU66" i="6"/>
  <c r="AQ270" i="6"/>
  <c r="AS261" i="6"/>
  <c r="AM237" i="6"/>
  <c r="AO233" i="6"/>
  <c r="AQ130" i="6"/>
  <c r="AO139" i="6"/>
  <c r="AU129" i="6"/>
  <c r="AS216" i="6"/>
  <c r="AM23" i="6"/>
  <c r="AK29" i="6"/>
  <c r="AS11" i="6"/>
  <c r="AU10" i="6"/>
  <c r="AU11" i="6" s="1"/>
  <c r="AU253" i="6"/>
  <c r="AS258" i="6"/>
  <c r="AK62" i="6"/>
  <c r="AM50" i="6"/>
  <c r="AM68" i="6"/>
  <c r="AK69" i="6"/>
  <c r="AK126" i="6"/>
  <c r="AM81" i="6"/>
  <c r="AO32" i="6"/>
  <c r="AM43" i="6"/>
  <c r="AV246" i="6"/>
  <c r="AV250" i="6" s="1"/>
  <c r="AU250" i="6"/>
  <c r="AO73" i="6"/>
  <c r="AM78" i="6"/>
  <c r="AO222" i="6"/>
  <c r="AM230" i="6"/>
  <c r="AI274" i="6"/>
  <c r="AM243" i="6" l="1"/>
  <c r="AO240" i="6"/>
  <c r="AO81" i="6"/>
  <c r="AM126" i="6"/>
  <c r="AM62" i="6"/>
  <c r="AO50" i="6"/>
  <c r="AQ233" i="6"/>
  <c r="AO237" i="6"/>
  <c r="AK274" i="6"/>
  <c r="AS270" i="6"/>
  <c r="AU261" i="6"/>
  <c r="AO207" i="6"/>
  <c r="AQ142" i="6"/>
  <c r="AQ222" i="6"/>
  <c r="AO230" i="6"/>
  <c r="AQ73" i="6"/>
  <c r="AO78" i="6"/>
  <c r="AO43" i="6"/>
  <c r="AQ32" i="6"/>
  <c r="AO68" i="6"/>
  <c r="AM69" i="6"/>
  <c r="AV253" i="6"/>
  <c r="AV258" i="6" s="1"/>
  <c r="AU258" i="6"/>
  <c r="AM29" i="6"/>
  <c r="AO23" i="6"/>
  <c r="AU216" i="6"/>
  <c r="AV130" i="6"/>
  <c r="AV139" i="6" s="1"/>
  <c r="AS130" i="6"/>
  <c r="AQ139" i="6"/>
  <c r="AV72" i="6"/>
  <c r="AO243" i="6" l="1"/>
  <c r="AQ240" i="6"/>
  <c r="AV216" i="6"/>
  <c r="AQ43" i="6"/>
  <c r="AS32" i="6"/>
  <c r="AQ207" i="6"/>
  <c r="AS142" i="6"/>
  <c r="AO62" i="6"/>
  <c r="AQ50" i="6"/>
  <c r="AU130" i="6"/>
  <c r="AU139" i="6" s="1"/>
  <c r="AS139" i="6"/>
  <c r="AQ23" i="6"/>
  <c r="AO29" i="6"/>
  <c r="AQ237" i="6"/>
  <c r="AS233" i="6"/>
  <c r="AM274" i="6"/>
  <c r="AQ68" i="6"/>
  <c r="AO69" i="6"/>
  <c r="AS73" i="6"/>
  <c r="AQ78" i="6"/>
  <c r="AS222" i="6"/>
  <c r="AQ230" i="6"/>
  <c r="AV261" i="6"/>
  <c r="AV270" i="6" s="1"/>
  <c r="AU270" i="6"/>
  <c r="AO126" i="6"/>
  <c r="AQ81" i="6"/>
  <c r="AQ243" i="6" l="1"/>
  <c r="AS240" i="6"/>
  <c r="AQ126" i="6"/>
  <c r="AS81" i="6"/>
  <c r="AS50" i="6"/>
  <c r="AQ62" i="6"/>
  <c r="AS43" i="6"/>
  <c r="AU32" i="6"/>
  <c r="AO274" i="6"/>
  <c r="AS207" i="6"/>
  <c r="AU142" i="6"/>
  <c r="AU222" i="6"/>
  <c r="AS230" i="6"/>
  <c r="AS68" i="6"/>
  <c r="AQ69" i="6"/>
  <c r="AQ29" i="6"/>
  <c r="AS23" i="6"/>
  <c r="AU73" i="6"/>
  <c r="AS78" i="6"/>
  <c r="AS237" i="6"/>
  <c r="AU233" i="6"/>
  <c r="AU240" i="6" l="1"/>
  <c r="AS243" i="6"/>
  <c r="AU23" i="6"/>
  <c r="AS29" i="6"/>
  <c r="AS62" i="6"/>
  <c r="AU50" i="6"/>
  <c r="AV32" i="6"/>
  <c r="AV43" i="6" s="1"/>
  <c r="AU43" i="6"/>
  <c r="AS126" i="6"/>
  <c r="AU81" i="6"/>
  <c r="AQ274" i="6"/>
  <c r="AV222" i="6"/>
  <c r="AV230" i="6" s="1"/>
  <c r="AU230" i="6"/>
  <c r="AV73" i="6"/>
  <c r="AV78" i="6" s="1"/>
  <c r="AU78" i="6"/>
  <c r="AU237" i="6"/>
  <c r="AV233" i="6"/>
  <c r="AV237" i="6" s="1"/>
  <c r="AV68" i="6"/>
  <c r="AV69" i="6" s="1"/>
  <c r="AU68" i="6"/>
  <c r="AU69" i="6" s="1"/>
  <c r="AS69" i="6"/>
  <c r="AU207" i="6"/>
  <c r="AV142" i="6"/>
  <c r="AV207" i="6" s="1"/>
  <c r="AV240" i="6" l="1"/>
  <c r="AV243" i="6" s="1"/>
  <c r="AU243" i="6"/>
  <c r="AU62" i="6"/>
  <c r="AV50" i="6"/>
  <c r="AV62" i="6" s="1"/>
  <c r="AV81" i="6"/>
  <c r="AV126" i="6" s="1"/>
  <c r="AU126" i="6"/>
  <c r="AS274" i="6"/>
  <c r="AU29" i="6"/>
  <c r="AV23" i="6"/>
  <c r="AV29" i="6" s="1"/>
  <c r="AV274" i="6" s="1"/>
  <c r="AV275" i="6" l="1"/>
  <c r="AU274" i="6"/>
</calcChain>
</file>

<file path=xl/sharedStrings.xml><?xml version="1.0" encoding="utf-8"?>
<sst xmlns="http://schemas.openxmlformats.org/spreadsheetml/2006/main" count="718" uniqueCount="373">
  <si>
    <t>WESTERN LEWIS-RECTORVILLE WATER &amp; GAS DISTRICT</t>
  </si>
  <si>
    <t>STATEMENT OF REVENUES AND EXPENSES</t>
  </si>
  <si>
    <t>PROPRIETARY FUND</t>
  </si>
  <si>
    <t>For the Year Ended December 31, 2017</t>
  </si>
  <si>
    <t>Water</t>
  </si>
  <si>
    <t>Gas</t>
  </si>
  <si>
    <t>Total</t>
  </si>
  <si>
    <t>OPERATING REVENUES</t>
  </si>
  <si>
    <t>Water and Gas Sales:</t>
  </si>
  <si>
    <t xml:space="preserve">      Residential</t>
  </si>
  <si>
    <t xml:space="preserve">      Commercial</t>
  </si>
  <si>
    <t>Service Charges and Other Revenue</t>
  </si>
  <si>
    <t xml:space="preserve">      Total Operating Revenues</t>
  </si>
  <si>
    <t>OPERATING EXPENSES</t>
  </si>
  <si>
    <t>Salaries &amp; Wages - Employees</t>
  </si>
  <si>
    <t>Salaries &amp; Wages - Officers &amp; Directors</t>
  </si>
  <si>
    <t>Retirement Expense</t>
  </si>
  <si>
    <t>Purchased Gas</t>
  </si>
  <si>
    <t>Purchased Power</t>
  </si>
  <si>
    <t>Chemicals &amp; Salt</t>
  </si>
  <si>
    <t>Materials &amp; Supplies</t>
  </si>
  <si>
    <t>Professional Fees</t>
  </si>
  <si>
    <t>Maintenance Expense</t>
  </si>
  <si>
    <t>Rental Expense</t>
  </si>
  <si>
    <t>Insurance</t>
  </si>
  <si>
    <t>Budget Refunds</t>
  </si>
  <si>
    <t>Regulatory Commission Expense</t>
  </si>
  <si>
    <t>Miscellaneous Expense</t>
  </si>
  <si>
    <t>Depreciation and Amortization</t>
  </si>
  <si>
    <t>Utilities and Telephone</t>
  </si>
  <si>
    <t>Office and Program Expense</t>
  </si>
  <si>
    <t>Taxes Other Than Income</t>
  </si>
  <si>
    <t xml:space="preserve">      Total Operating Expenses</t>
  </si>
  <si>
    <t xml:space="preserve">       OPERATING INCOME (LOSS)</t>
  </si>
  <si>
    <t>NON-OPERATING REVENUES (EXPENSES)</t>
  </si>
  <si>
    <t>Interest Income</t>
  </si>
  <si>
    <t>Gain/Loss on Sale/Disposal of Asset</t>
  </si>
  <si>
    <t>Insurance Recoveries</t>
  </si>
  <si>
    <t>Tollesboro Sanitation District No. 1 Fee</t>
  </si>
  <si>
    <t>Interest Expense</t>
  </si>
  <si>
    <t xml:space="preserve">      Net Non-Operating Revenues (Expenses)</t>
  </si>
  <si>
    <t>Income (Loss) Before Capital Contributions</t>
  </si>
  <si>
    <t>Capital Grants</t>
  </si>
  <si>
    <t>Customer Tap Fees</t>
  </si>
  <si>
    <t xml:space="preserve">     Change in Net Assets</t>
  </si>
  <si>
    <t>See accompanying notes and accountant's compilation report.</t>
  </si>
  <si>
    <t xml:space="preserve"> -14-</t>
  </si>
  <si>
    <t>A</t>
  </si>
  <si>
    <t>%</t>
  </si>
  <si>
    <t>% based on actual payroll time sheets</t>
  </si>
  <si>
    <t>Russmar - $14300; All other  $21,050</t>
  </si>
  <si>
    <t>Health/Vision - at actual time sheet rate; Liability and bond certificate at overall rate</t>
  </si>
  <si>
    <t>Jan - Dec 17</t>
  </si>
  <si>
    <t>Ordinary Income/Expense</t>
  </si>
  <si>
    <t>Income</t>
  </si>
  <si>
    <t>Collections</t>
  </si>
  <si>
    <t>Late Charge</t>
  </si>
  <si>
    <t>Sewer</t>
  </si>
  <si>
    <t>Total Collections</t>
  </si>
  <si>
    <t>Connections</t>
  </si>
  <si>
    <t>Gas Connection</t>
  </si>
  <si>
    <t>Water Connection</t>
  </si>
  <si>
    <t>Total Connections</t>
  </si>
  <si>
    <t>Deposits</t>
  </si>
  <si>
    <t>Total Deposits</t>
  </si>
  <si>
    <t>Gas Taps</t>
  </si>
  <si>
    <t>Insurance Settlement</t>
  </si>
  <si>
    <t>Reimbursed Expenses</t>
  </si>
  <si>
    <t>Total Reimbursed Expenses</t>
  </si>
  <si>
    <t>Water Tap</t>
  </si>
  <si>
    <t>Total Income</t>
  </si>
  <si>
    <t>Expense</t>
  </si>
  <si>
    <t>1099 Misc</t>
  </si>
  <si>
    <t>Pro. Fees</t>
  </si>
  <si>
    <t>1099 Misc - Other</t>
  </si>
  <si>
    <t>Total 1099 Misc</t>
  </si>
  <si>
    <t>Advertising</t>
  </si>
  <si>
    <t>Amortization Expense</t>
  </si>
  <si>
    <t>Automobile Expense</t>
  </si>
  <si>
    <t>Bank Service Charges</t>
  </si>
  <si>
    <t>Bond Certificate</t>
  </si>
  <si>
    <t>Chemicals</t>
  </si>
  <si>
    <t>Continued Education</t>
  </si>
  <si>
    <t>credit refund</t>
  </si>
  <si>
    <t>Depreciation Expense</t>
  </si>
  <si>
    <t>depsit interest</t>
  </si>
  <si>
    <t>Dues and Subscriptions</t>
  </si>
  <si>
    <t>Gas Budget Refunds</t>
  </si>
  <si>
    <t>Independent Contractor</t>
  </si>
  <si>
    <t>Disability Insurance</t>
  </si>
  <si>
    <t>Insurance - Health, Vision, Etc</t>
  </si>
  <si>
    <t>Liability Insurance</t>
  </si>
  <si>
    <t>Insurance - Other</t>
  </si>
  <si>
    <t>Total Insurance</t>
  </si>
  <si>
    <t>loan interest</t>
  </si>
  <si>
    <t>Total Interest Expense</t>
  </si>
  <si>
    <t>Maintenance</t>
  </si>
  <si>
    <t>Maintenance Fuel</t>
  </si>
  <si>
    <t>Maintenance of Meters</t>
  </si>
  <si>
    <t>Maintenance Water</t>
  </si>
  <si>
    <t>Total Maintenance</t>
  </si>
  <si>
    <t>Materials &amp; Supplies - Other</t>
  </si>
  <si>
    <t>Total Materials &amp; Supplies</t>
  </si>
  <si>
    <t>Mileage</t>
  </si>
  <si>
    <t>Office Supplies</t>
  </si>
  <si>
    <t>Payroll Expenses</t>
  </si>
  <si>
    <t>Commissioner's Salaries</t>
  </si>
  <si>
    <t>Payroll Expenses - Other</t>
  </si>
  <si>
    <t>Total Payroll Expenses</t>
  </si>
  <si>
    <t>Payroll Tax Expense</t>
  </si>
  <si>
    <t>Postage and Delivery</t>
  </si>
  <si>
    <t>Accounting</t>
  </si>
  <si>
    <t>Consulting</t>
  </si>
  <si>
    <t>Legal Fees</t>
  </si>
  <si>
    <t>Total Professional Fees</t>
  </si>
  <si>
    <t>Program Expense</t>
  </si>
  <si>
    <t>Rent</t>
  </si>
  <si>
    <t>Repairs</t>
  </si>
  <si>
    <t>Building Repairs</t>
  </si>
  <si>
    <t>Computer Repairs</t>
  </si>
  <si>
    <t>Equipment Repairs</t>
  </si>
  <si>
    <t>Total Repairs</t>
  </si>
  <si>
    <t>Returned Checks</t>
  </si>
  <si>
    <t>Survey</t>
  </si>
  <si>
    <t>Mapping system</t>
  </si>
  <si>
    <t>Total Survey</t>
  </si>
  <si>
    <t>Taxes</t>
  </si>
  <si>
    <t>Lewis School Tax</t>
  </si>
  <si>
    <t>Mason School Tax</t>
  </si>
  <si>
    <t>State Tax</t>
  </si>
  <si>
    <t>Taxes - Other</t>
  </si>
  <si>
    <t>Total Taxes</t>
  </si>
  <si>
    <t>Telephone</t>
  </si>
  <si>
    <t>Travel &amp; Ent</t>
  </si>
  <si>
    <t>Meals</t>
  </si>
  <si>
    <t>Total Travel &amp; Ent</t>
  </si>
  <si>
    <t>Utilities</t>
  </si>
  <si>
    <t>Electric (Water)</t>
  </si>
  <si>
    <t>Total Utilities</t>
  </si>
  <si>
    <t>Water Testing</t>
  </si>
  <si>
    <t>Total Expense</t>
  </si>
  <si>
    <t>Net Ordinary Income</t>
  </si>
  <si>
    <t>Other Income/Expense</t>
  </si>
  <si>
    <t>Other Income</t>
  </si>
  <si>
    <t>Gain/Loss on Asset Disposal</t>
  </si>
  <si>
    <t>return ck. fee</t>
  </si>
  <si>
    <t>Total Other Income</t>
  </si>
  <si>
    <t>Other Expense</t>
  </si>
  <si>
    <t>Other Expenses</t>
  </si>
  <si>
    <t>Total Other Expense</t>
  </si>
  <si>
    <t>Net Other Income</t>
  </si>
  <si>
    <t>Net Income</t>
  </si>
  <si>
    <t>Residental and Commercial Sales</t>
  </si>
  <si>
    <t>Service Charges and Other Revenues</t>
  </si>
  <si>
    <t>Office and program expense</t>
  </si>
  <si>
    <t>Materials and Supplies</t>
  </si>
  <si>
    <t>WESTERN LEWIS RECTORVILLE WATER DISTRICT</t>
  </si>
  <si>
    <t>WATER DIVISION</t>
  </si>
  <si>
    <t>PLANT AND DEPRECIATION SCHEDULE</t>
  </si>
  <si>
    <t>DECEMBER 31, 2017</t>
  </si>
  <si>
    <t>USE-</t>
  </si>
  <si>
    <t>NET</t>
  </si>
  <si>
    <t xml:space="preserve">DATE </t>
  </si>
  <si>
    <t>FUL</t>
  </si>
  <si>
    <t>ORIGINAL</t>
  </si>
  <si>
    <t>ACCUM.</t>
  </si>
  <si>
    <t>ACCUM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</si>
  <si>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</si>
  <si>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</si>
  <si>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</si>
  <si>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</si>
  <si>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</si>
  <si>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</si>
  <si>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</si>
  <si>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</si>
  <si>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</si>
  <si>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</si>
  <si>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BALANCE</t>
  </si>
  <si>
    <t>ACQ</t>
  </si>
  <si>
    <t>LIFE</t>
  </si>
  <si>
    <t>COST</t>
  </si>
  <si>
    <t xml:space="preserve"> 12-31-99</t>
  </si>
  <si>
    <t>PROVISION</t>
  </si>
  <si>
    <t xml:space="preserve"> 12-31-00</t>
  </si>
  <si>
    <t xml:space="preserve"> 12-31-01</t>
  </si>
  <si>
    <t>PROVISIONS</t>
  </si>
  <si>
    <t xml:space="preserve"> 301/301  ORGANIZATION EXPENSE</t>
  </si>
  <si>
    <t xml:space="preserve"> 6/30/89</t>
  </si>
  <si>
    <t>301/301  SUBTOTAL</t>
  </si>
  <si>
    <t xml:space="preserve"> 303 &amp; 389/310  LAND AND LAND RIGHTS</t>
  </si>
  <si>
    <t xml:space="preserve"> 1/1/63</t>
  </si>
  <si>
    <t xml:space="preserve">  ----------</t>
  </si>
  <si>
    <t xml:space="preserve"> 6/30/87</t>
  </si>
  <si>
    <t>Cost of Standpipe Site</t>
  </si>
  <si>
    <t xml:space="preserve"> 12/31/89</t>
  </si>
  <si>
    <t>Land</t>
  </si>
  <si>
    <t>Easements</t>
  </si>
  <si>
    <t>303 &amp; 389/310  SUBTOTAL</t>
  </si>
  <si>
    <t xml:space="preserve"> 307/314  WELLS AND SPRINGS</t>
  </si>
  <si>
    <t xml:space="preserve"> 12/31/99</t>
  </si>
  <si>
    <t xml:space="preserve"> ----------</t>
  </si>
  <si>
    <t>Well Pump #2</t>
  </si>
  <si>
    <t>Well Pump #6</t>
  </si>
  <si>
    <t>Well # 1 reactivation</t>
  </si>
  <si>
    <t>Well Pump #6 - repair and reinstall</t>
  </si>
  <si>
    <t>High Service Pump Valve -repair and reinstall</t>
  </si>
  <si>
    <t xml:space="preserve"> 307/314  SUBTOTAL</t>
  </si>
  <si>
    <t xml:space="preserve"> 304/311/321  STRUCTURES AND IMPROVEMENTS</t>
  </si>
  <si>
    <t xml:space="preserve"> 1/1/75</t>
  </si>
  <si>
    <t xml:space="preserve"> 11/1/95</t>
  </si>
  <si>
    <t>New Building</t>
  </si>
  <si>
    <t>Fence treatment plant water tower</t>
  </si>
  <si>
    <t>Building Fixtures</t>
  </si>
  <si>
    <t>Excavating for Driveway</t>
  </si>
  <si>
    <t>Blacktopping of Driveway</t>
  </si>
  <si>
    <t>Blacktop Office Drive</t>
  </si>
  <si>
    <t>Original Sitework for office building</t>
  </si>
  <si>
    <t>Office Building</t>
  </si>
  <si>
    <t xml:space="preserve"> 304/311/321  SUBTOTAL</t>
  </si>
  <si>
    <t xml:space="preserve"> 310/322 &amp; 323  POWER GENERATION EQUIPMENT</t>
  </si>
  <si>
    <t xml:space="preserve"> 310  SUBTOTAL</t>
  </si>
  <si>
    <t xml:space="preserve"> 311/324-327  PUMPING EQUIPMENT</t>
  </si>
  <si>
    <t xml:space="preserve"> 1/1/63 </t>
  </si>
  <si>
    <t xml:space="preserve"> 1/1/77</t>
  </si>
  <si>
    <t xml:space="preserve"> 1/1/79</t>
  </si>
  <si>
    <t xml:space="preserve"> 1/1/83</t>
  </si>
  <si>
    <t xml:space="preserve"> 1/1/84</t>
  </si>
  <si>
    <t xml:space="preserve"> 8/29/86</t>
  </si>
  <si>
    <t xml:space="preserve"> 11/6/86</t>
  </si>
  <si>
    <t xml:space="preserve"> 1/31/95</t>
  </si>
  <si>
    <t xml:space="preserve"> 1/11/95</t>
  </si>
  <si>
    <t xml:space="preserve"> 12/10/96</t>
  </si>
  <si>
    <t xml:space="preserve"> 311  SUBTOTAL</t>
  </si>
  <si>
    <t xml:space="preserve"> 320/332  WATER TREATMENT EQUIPMENT</t>
  </si>
  <si>
    <t xml:space="preserve"> 1/184</t>
  </si>
  <si>
    <t xml:space="preserve"> 320  SUBTOTAL</t>
  </si>
  <si>
    <t xml:space="preserve"> 330/342  DISTRIBUTION RESERV. &amp; STANDPIPE</t>
  </si>
  <si>
    <t>Construction of Standpipe</t>
  </si>
  <si>
    <t>Eng. &amp; Admin. Costs</t>
  </si>
  <si>
    <t xml:space="preserve"> 12/31/91</t>
  </si>
  <si>
    <t xml:space="preserve"> 12/31/98</t>
  </si>
  <si>
    <t>Tanks w/Engineering Costs</t>
  </si>
  <si>
    <t>7/26/08</t>
  </si>
  <si>
    <t xml:space="preserve"> 330  SUBTOTAL</t>
  </si>
  <si>
    <t xml:space="preserve"> 331/343  TRANSMISSION AND DISTRIBUTION MAINS</t>
  </si>
  <si>
    <t xml:space="preserve"> 1/1/71</t>
  </si>
  <si>
    <t xml:space="preserve"> 1/1/72</t>
  </si>
  <si>
    <t xml:space="preserve"> 1/1/73</t>
  </si>
  <si>
    <t xml:space="preserve"> 1/1/74</t>
  </si>
  <si>
    <t xml:space="preserve"> 1/1/76</t>
  </si>
  <si>
    <t xml:space="preserve"> 1/1/78</t>
  </si>
  <si>
    <t xml:space="preserve"> 1/1/80</t>
  </si>
  <si>
    <t xml:space="preserve"> 12/19/86</t>
  </si>
  <si>
    <t xml:space="preserve"> 11/21/86</t>
  </si>
  <si>
    <t xml:space="preserve"> 1/30/86</t>
  </si>
  <si>
    <t xml:space="preserve"> </t>
  </si>
  <si>
    <t xml:space="preserve"> 11/14/86</t>
  </si>
  <si>
    <t xml:space="preserve"> 2/6/86</t>
  </si>
  <si>
    <t xml:space="preserve"> 10/28/86</t>
  </si>
  <si>
    <t>Buffalo Trace Water Commission</t>
  </si>
  <si>
    <t xml:space="preserve"> 3/7/90</t>
  </si>
  <si>
    <t>Mid States (Pipe)</t>
  </si>
  <si>
    <t xml:space="preserve"> 3/9/90</t>
  </si>
  <si>
    <t>Waterworks (Pipe)</t>
  </si>
  <si>
    <t xml:space="preserve"> 9/18/90</t>
  </si>
  <si>
    <t xml:space="preserve"> 9/20/90</t>
  </si>
  <si>
    <t>Turner &amp; Applegate Exten.</t>
  </si>
  <si>
    <t xml:space="preserve"> 3/15/90</t>
  </si>
  <si>
    <t>Construction of Dist. Mains</t>
  </si>
  <si>
    <t>Altitude Control Valve</t>
  </si>
  <si>
    <t xml:space="preserve"> 1/5/90</t>
  </si>
  <si>
    <t>NEW LINE</t>
  </si>
  <si>
    <t>Extension  AA</t>
  </si>
  <si>
    <t>Reynolds Inc.</t>
  </si>
  <si>
    <t>NEW LINE/Engineering Costs</t>
  </si>
  <si>
    <t>New Line</t>
  </si>
  <si>
    <t>New Line/Plant Upgrade</t>
  </si>
  <si>
    <t>Connector Vault</t>
  </si>
  <si>
    <t>Road Bore and Install Water Lines</t>
  </si>
  <si>
    <t>Radio Read Meters/Water System Improv</t>
  </si>
  <si>
    <t>Directional Creek Bore - Springdale Rd</t>
  </si>
  <si>
    <t xml:space="preserve"> 331  SUBTOTAL</t>
  </si>
  <si>
    <t xml:space="preserve"> 333/345  SERVICES</t>
  </si>
  <si>
    <t xml:space="preserve"> -----------</t>
  </si>
  <si>
    <t xml:space="preserve"> 1/1/81</t>
  </si>
  <si>
    <t xml:space="preserve"> 1/1/82</t>
  </si>
  <si>
    <t xml:space="preserve"> 1/1/85</t>
  </si>
  <si>
    <t xml:space="preserve"> 333 SUBTOTAL</t>
  </si>
  <si>
    <t xml:space="preserve"> 334/346  METERS AND METER INSTALLATIONS</t>
  </si>
  <si>
    <t xml:space="preserve"> 1/1/70</t>
  </si>
  <si>
    <t xml:space="preserve"> 1/31/86</t>
  </si>
  <si>
    <t xml:space="preserve"> 3/13/86</t>
  </si>
  <si>
    <t xml:space="preserve"> 4/10/86</t>
  </si>
  <si>
    <t xml:space="preserve"> 5/9/86</t>
  </si>
  <si>
    <t xml:space="preserve"> 5/16/86</t>
  </si>
  <si>
    <t xml:space="preserve"> 9/1/86</t>
  </si>
  <si>
    <t xml:space="preserve"> 8/5/86</t>
  </si>
  <si>
    <t xml:space="preserve"> 4/20/86</t>
  </si>
  <si>
    <t xml:space="preserve"> 1/17/86</t>
  </si>
  <si>
    <t xml:space="preserve"> 9/5/86</t>
  </si>
  <si>
    <t xml:space="preserve"> 3/21/90</t>
  </si>
  <si>
    <t xml:space="preserve"> 1/2/90</t>
  </si>
  <si>
    <t xml:space="preserve"> 6/20/90</t>
  </si>
  <si>
    <t xml:space="preserve"> 4/13/90</t>
  </si>
  <si>
    <t xml:space="preserve"> 1/1/90</t>
  </si>
  <si>
    <t xml:space="preserve"> 12/31/90</t>
  </si>
  <si>
    <t xml:space="preserve"> 12/31/92</t>
  </si>
  <si>
    <t xml:space="preserve"> 12/31/93</t>
  </si>
  <si>
    <t xml:space="preserve"> 12/31/94</t>
  </si>
  <si>
    <t xml:space="preserve"> 12/31/95</t>
  </si>
  <si>
    <t xml:space="preserve"> 12/31/96</t>
  </si>
  <si>
    <t>(25)</t>
  </si>
  <si>
    <t>(51)</t>
  </si>
  <si>
    <t>(32)</t>
  </si>
  <si>
    <t>Meter at the Grain Company</t>
  </si>
  <si>
    <t>(22)</t>
  </si>
  <si>
    <t>(10)</t>
  </si>
  <si>
    <t>(19)</t>
  </si>
  <si>
    <t>(37)</t>
  </si>
  <si>
    <t>(20)</t>
  </si>
  <si>
    <t xml:space="preserve"> 334 SUBTOTAL</t>
  </si>
  <si>
    <t xml:space="preserve"> 339  OTHER PLANT AND MISCELLANEOUS EQUIPMENT</t>
  </si>
  <si>
    <t xml:space="preserve"> 339  SUBTOTAL</t>
  </si>
  <si>
    <t xml:space="preserve"> 340/391 OFFICE FURNITURE AND EQUIPMENT</t>
  </si>
  <si>
    <t xml:space="preserve"> 1/1/83 </t>
  </si>
  <si>
    <t>Computer and Meter</t>
  </si>
  <si>
    <t xml:space="preserve"> 1/1/93</t>
  </si>
  <si>
    <t>Computers</t>
  </si>
  <si>
    <t>Software</t>
  </si>
  <si>
    <t>GPS System</t>
  </si>
  <si>
    <t>2 Computers</t>
  </si>
  <si>
    <t>Radio's</t>
  </si>
  <si>
    <t>Mapping System (BTADD)</t>
  </si>
  <si>
    <t>SCADA upgrade - Control Panel</t>
  </si>
  <si>
    <t>SCADA upgrade - Electric Valve</t>
  </si>
  <si>
    <t>Office Furniture</t>
  </si>
  <si>
    <t>Computer and Software</t>
  </si>
  <si>
    <t xml:space="preserve"> 340 SUBTOTAL</t>
  </si>
  <si>
    <t xml:space="preserve"> 335/348  HYDRANTS</t>
  </si>
  <si>
    <t xml:space="preserve"> 335 SUBTOTAL</t>
  </si>
  <si>
    <t>341/392  TRANSPORTATION EQUIPMENT</t>
  </si>
  <si>
    <t>2005 Ford F-150</t>
  </si>
  <si>
    <t>Chevrolet 4x4</t>
  </si>
  <si>
    <t>2015 Chevy Truck</t>
  </si>
  <si>
    <t xml:space="preserve"> 341 /392  SUBTOTAL</t>
  </si>
  <si>
    <t xml:space="preserve"> 348/398 &amp; 397  OTHER TANGIBLE PLANT</t>
  </si>
  <si>
    <t>Backhoe</t>
  </si>
  <si>
    <t>JD Excavator</t>
  </si>
  <si>
    <t>2016 JD Z915B Commerical Ztrack Mower</t>
  </si>
  <si>
    <t xml:space="preserve"> 348  SUBTOTAL</t>
  </si>
  <si>
    <t xml:space="preserve"> 343/394 TOOLS, SHOP AND GARAGE EQUIPMENT</t>
  </si>
  <si>
    <t xml:space="preserve"> 1/1/92</t>
  </si>
  <si>
    <t xml:space="preserve"> 343 SUBTOTAL</t>
  </si>
  <si>
    <t xml:space="preserve"> 345  POWER OPERATED EQUIPMENT</t>
  </si>
  <si>
    <t xml:space="preserve"> 1/16/86</t>
  </si>
  <si>
    <t xml:space="preserve"> 1/10/86</t>
  </si>
  <si>
    <t xml:space="preserve"> 2/20/86</t>
  </si>
  <si>
    <t xml:space="preserve"> 3/20/86</t>
  </si>
  <si>
    <t>Road boring machine</t>
  </si>
  <si>
    <t xml:space="preserve"> 6/30/88</t>
  </si>
  <si>
    <t xml:space="preserve"> 345 SUBTOTAL</t>
  </si>
  <si>
    <t>TOTALS  --  WATER DIVISION</t>
  </si>
  <si>
    <t>WESTERN LEWIS RECTORVILLE GAS &amp; WATER DISTRICT</t>
  </si>
  <si>
    <t>WATER AND GAS TAPS TO CAPITALIZE</t>
  </si>
  <si>
    <t>FOR YEAR-ENDED DECEMBER 31, 2017</t>
  </si>
  <si>
    <t>WATER TAPS</t>
  </si>
  <si>
    <t>TOTAL NEW TAPS FEES - 2017</t>
  </si>
  <si>
    <t>DIVIDED BY $1,125 TO GET # OF TAPS</t>
  </si>
  <si>
    <t>COST IS $1125 PER TAP</t>
  </si>
  <si>
    <t>AMOUNT TO CAPITALIZE</t>
  </si>
  <si>
    <t>GAS TAPS</t>
  </si>
  <si>
    <t>DIVIDED BY $900 TO GET # OF TAPS</t>
  </si>
  <si>
    <t>COST IS $900 PER 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</si>
</sst>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;\-#,##0.00"/>
    <numFmt numFmtId="167" formatCode="mm/dd/yy_)"/>
    <numFmt numFmtId="168" formatCode="0_);\(0\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name val="Times New Roman"/>
      <family val="1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119">
    <xf numFmtId="0" fontId="0" fillId="0" borderId="0" xfId="0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 applyBorder="1"/>
    <xf numFmtId="0" fontId="7" fillId="0" borderId="0" xfId="0" applyFont="1"/>
    <xf numFmtId="164" fontId="7" fillId="0" borderId="0" xfId="2" applyNumberFormat="1" applyFont="1"/>
    <xf numFmtId="165" fontId="7" fillId="0" borderId="0" xfId="1" applyNumberFormat="1" applyFont="1"/>
    <xf numFmtId="165" fontId="7" fillId="0" borderId="1" xfId="1" applyNumberFormat="1" applyFont="1" applyBorder="1"/>
    <xf numFmtId="165" fontId="7" fillId="0" borderId="0" xfId="1" applyNumberFormat="1" applyFont="1" applyBorder="1"/>
    <xf numFmtId="0" fontId="5" fillId="0" borderId="0" xfId="0" applyFont="1"/>
    <xf numFmtId="165" fontId="5" fillId="0" borderId="0" xfId="1" applyNumberFormat="1" applyFont="1"/>
    <xf numFmtId="165" fontId="7" fillId="0" borderId="1" xfId="0" applyNumberFormat="1" applyFont="1" applyBorder="1"/>
    <xf numFmtId="165" fontId="5" fillId="0" borderId="0" xfId="0" applyNumberFormat="1" applyFont="1"/>
    <xf numFmtId="164" fontId="5" fillId="0" borderId="2" xfId="2" applyNumberFormat="1" applyFont="1" applyBorder="1"/>
    <xf numFmtId="165" fontId="5" fillId="0" borderId="0" xfId="1" applyNumberFormat="1" applyFont="1" applyBorder="1"/>
    <xf numFmtId="165" fontId="0" fillId="0" borderId="0" xfId="1" applyNumberFormat="1" applyFont="1"/>
    <xf numFmtId="165" fontId="0" fillId="0" borderId="0" xfId="1" applyNumberFormat="1" applyFont="1" applyBorder="1" applyAlignment="1">
      <alignment horizontal="left" indent="1"/>
    </xf>
    <xf numFmtId="164" fontId="0" fillId="0" borderId="0" xfId="0" applyNumberFormat="1" applyBorder="1"/>
    <xf numFmtId="164" fontId="0" fillId="0" borderId="0" xfId="0" applyNumberFormat="1"/>
    <xf numFmtId="10" fontId="0" fillId="0" borderId="0" xfId="3" applyNumberFormat="1" applyFont="1"/>
    <xf numFmtId="49" fontId="8" fillId="0" borderId="0" xfId="4" applyNumberFormat="1" applyFont="1" applyAlignment="1">
      <alignment horizontal="center"/>
    </xf>
    <xf numFmtId="49" fontId="8" fillId="0" borderId="3" xfId="4" applyNumberFormat="1" applyFont="1" applyBorder="1" applyAlignment="1">
      <alignment horizontal="center"/>
    </xf>
    <xf numFmtId="0" fontId="2" fillId="0" borderId="0" xfId="4" applyAlignment="1">
      <alignment horizontal="center"/>
    </xf>
    <xf numFmtId="49" fontId="8" fillId="0" borderId="0" xfId="4" applyNumberFormat="1" applyFont="1"/>
    <xf numFmtId="166" fontId="9" fillId="0" borderId="0" xfId="4" applyNumberFormat="1" applyFont="1"/>
    <xf numFmtId="0" fontId="2" fillId="0" borderId="0" xfId="4"/>
    <xf numFmtId="166" fontId="9" fillId="0" borderId="4" xfId="4" applyNumberFormat="1" applyFont="1" applyBorder="1"/>
    <xf numFmtId="166" fontId="9" fillId="0" borderId="0" xfId="4" applyNumberFormat="1" applyFont="1" applyBorder="1"/>
    <xf numFmtId="166" fontId="9" fillId="0" borderId="5" xfId="4" applyNumberFormat="1" applyFont="1" applyBorder="1"/>
    <xf numFmtId="166" fontId="9" fillId="0" borderId="6" xfId="4" applyNumberFormat="1" applyFont="1" applyBorder="1"/>
    <xf numFmtId="166" fontId="8" fillId="0" borderId="7" xfId="4" applyNumberFormat="1" applyFont="1" applyBorder="1"/>
    <xf numFmtId="0" fontId="8" fillId="0" borderId="0" xfId="4" applyFont="1"/>
    <xf numFmtId="0" fontId="8" fillId="0" borderId="0" xfId="4" applyNumberFormat="1" applyFont="1"/>
    <xf numFmtId="0" fontId="2" fillId="0" borderId="0" xfId="4" applyNumberFormat="1"/>
    <xf numFmtId="0" fontId="0" fillId="0" borderId="0" xfId="0" applyAlignment="1" applyProtection="1">
      <alignment horizontal="centerContinuous"/>
    </xf>
    <xf numFmtId="0" fontId="0" fillId="0" borderId="0" xfId="0" applyAlignment="1" applyProtection="1">
      <alignment horizontal="left"/>
    </xf>
    <xf numFmtId="3" fontId="0" fillId="0" borderId="0" xfId="0" applyNumberFormat="1" applyAlignment="1" applyProtection="1">
      <alignment horizontal="centerContinuous"/>
    </xf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3" fontId="5" fillId="0" borderId="0" xfId="0" applyNumberFormat="1" applyFont="1" applyProtection="1"/>
    <xf numFmtId="0" fontId="5" fillId="0" borderId="0" xfId="0" quotePrefix="1" applyFont="1" applyAlignment="1" applyProtection="1">
      <alignment horizontal="center"/>
    </xf>
    <xf numFmtId="3" fontId="5" fillId="0" borderId="0" xfId="0" applyNumberFormat="1" applyFont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167" fontId="5" fillId="0" borderId="8" xfId="0" applyNumberFormat="1" applyFont="1" applyBorder="1" applyAlignment="1" applyProtection="1">
      <alignment horizontal="center"/>
    </xf>
    <xf numFmtId="167" fontId="5" fillId="0" borderId="0" xfId="0" applyNumberFormat="1" applyFont="1" applyBorder="1" applyAlignment="1" applyProtection="1">
      <alignment horizontal="center"/>
    </xf>
    <xf numFmtId="14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14" fontId="5" fillId="0" borderId="0" xfId="0" applyNumberFormat="1" applyFont="1" applyBorder="1" applyAlignment="1" applyProtection="1">
      <alignment horizontal="center"/>
    </xf>
    <xf numFmtId="14" fontId="5" fillId="0" borderId="8" xfId="0" applyNumberFormat="1" applyFont="1" applyBorder="1" applyAlignment="1" applyProtection="1">
      <alignment horizontal="center"/>
    </xf>
    <xf numFmtId="0" fontId="5" fillId="0" borderId="8" xfId="0" applyFont="1" applyBorder="1" applyProtection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Protection="1"/>
    <xf numFmtId="165" fontId="0" fillId="0" borderId="8" xfId="1" applyNumberFormat="1" applyFont="1" applyBorder="1" applyProtection="1"/>
    <xf numFmtId="165" fontId="0" fillId="0" borderId="0" xfId="1" applyNumberFormat="1" applyFont="1" applyProtection="1"/>
    <xf numFmtId="165" fontId="0" fillId="0" borderId="0" xfId="1" applyNumberFormat="1" applyFont="1" applyBorder="1" applyProtection="1"/>
    <xf numFmtId="165" fontId="0" fillId="0" borderId="1" xfId="1" applyNumberFormat="1" applyFont="1" applyBorder="1" applyProtection="1"/>
    <xf numFmtId="3" fontId="0" fillId="0" borderId="1" xfId="1" applyNumberFormat="1" applyFont="1" applyBorder="1" applyProtection="1"/>
    <xf numFmtId="0" fontId="0" fillId="0" borderId="0" xfId="0" applyAlignment="1" applyProtection="1">
      <alignment horizontal="center"/>
    </xf>
    <xf numFmtId="3" fontId="0" fillId="0" borderId="0" xfId="1" applyNumberFormat="1" applyFont="1" applyBorder="1" applyProtection="1"/>
    <xf numFmtId="167" fontId="0" fillId="0" borderId="0" xfId="0" applyNumberFormat="1" applyAlignment="1" applyProtection="1">
      <alignment horizontal="left"/>
    </xf>
    <xf numFmtId="165" fontId="0" fillId="0" borderId="0" xfId="1" applyNumberFormat="1" applyFont="1" applyAlignment="1" applyProtection="1">
      <alignment horizontal="right"/>
    </xf>
    <xf numFmtId="165" fontId="0" fillId="0" borderId="8" xfId="1" applyNumberFormat="1" applyFont="1" applyBorder="1" applyAlignment="1" applyProtection="1">
      <alignment horizontal="right"/>
    </xf>
    <xf numFmtId="165" fontId="0" fillId="0" borderId="0" xfId="1" applyNumberFormat="1" applyFont="1" applyBorder="1" applyAlignment="1" applyProtection="1">
      <alignment horizontal="right"/>
    </xf>
    <xf numFmtId="3" fontId="0" fillId="0" borderId="0" xfId="1" applyNumberFormat="1" applyFont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14" fontId="0" fillId="0" borderId="0" xfId="0" applyNumberFormat="1" applyBorder="1" applyAlignment="1" applyProtection="1">
      <alignment horizontal="left"/>
    </xf>
    <xf numFmtId="0" fontId="0" fillId="0" borderId="0" xfId="0" applyFill="1" applyBorder="1" applyProtection="1"/>
    <xf numFmtId="14" fontId="0" fillId="0" borderId="0" xfId="0" applyNumberFormat="1" applyAlignment="1" applyProtection="1">
      <alignment horizontal="left"/>
    </xf>
    <xf numFmtId="0" fontId="0" fillId="0" borderId="0" xfId="0" applyBorder="1"/>
    <xf numFmtId="0" fontId="0" fillId="0" borderId="0" xfId="0" applyFont="1" applyProtection="1"/>
    <xf numFmtId="3" fontId="7" fillId="0" borderId="0" xfId="1" applyNumberFormat="1" applyFont="1" applyFill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1" xfId="0" applyBorder="1" applyProtection="1"/>
    <xf numFmtId="165" fontId="0" fillId="0" borderId="1" xfId="1" applyNumberFormat="1" applyFont="1" applyBorder="1" applyAlignment="1" applyProtection="1">
      <alignment horizontal="right"/>
    </xf>
    <xf numFmtId="0" fontId="0" fillId="0" borderId="1" xfId="0" applyBorder="1"/>
    <xf numFmtId="0" fontId="0" fillId="0" borderId="0" xfId="0" quotePrefix="1" applyAlignment="1" applyProtection="1">
      <alignment horizontal="right"/>
    </xf>
    <xf numFmtId="0" fontId="0" fillId="0" borderId="0" xfId="0" quotePrefix="1" applyBorder="1" applyAlignment="1" applyProtection="1">
      <alignment horizontal="right"/>
    </xf>
    <xf numFmtId="168" fontId="0" fillId="0" borderId="0" xfId="0" quotePrefix="1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0" fontId="7" fillId="0" borderId="0" xfId="0" quotePrefix="1" applyFont="1" applyAlignment="1" applyProtection="1">
      <alignment horizontal="right"/>
    </xf>
    <xf numFmtId="0" fontId="5" fillId="0" borderId="8" xfId="0" applyFont="1" applyBorder="1" applyAlignment="1" applyProtection="1">
      <alignment horizontal="left"/>
    </xf>
    <xf numFmtId="165" fontId="0" fillId="0" borderId="0" xfId="1" applyNumberFormat="1" applyFont="1" applyAlignment="1" applyProtection="1">
      <alignment horizontal="center"/>
    </xf>
    <xf numFmtId="0" fontId="7" fillId="0" borderId="0" xfId="0" applyFont="1" applyProtection="1"/>
    <xf numFmtId="14" fontId="7" fillId="0" borderId="0" xfId="0" applyNumberFormat="1" applyFont="1" applyAlignment="1" applyProtection="1">
      <alignment horizontal="left"/>
    </xf>
    <xf numFmtId="164" fontId="5" fillId="0" borderId="0" xfId="2" applyNumberFormat="1" applyFont="1" applyAlignment="1" applyProtection="1">
      <alignment horizontal="center"/>
    </xf>
    <xf numFmtId="164" fontId="5" fillId="0" borderId="0" xfId="2" applyNumberFormat="1" applyFont="1" applyProtection="1"/>
    <xf numFmtId="164" fontId="5" fillId="0" borderId="0" xfId="2" applyNumberFormat="1" applyFont="1" applyAlignment="1" applyProtection="1">
      <alignment horizontal="left"/>
    </xf>
    <xf numFmtId="164" fontId="5" fillId="0" borderId="9" xfId="2" applyNumberFormat="1" applyFont="1" applyBorder="1" applyProtection="1"/>
    <xf numFmtId="164" fontId="5" fillId="0" borderId="0" xfId="2" applyNumberFormat="1" applyFont="1" applyBorder="1" applyProtection="1"/>
    <xf numFmtId="164" fontId="5" fillId="0" borderId="0" xfId="2" applyNumberFormat="1" applyFont="1"/>
    <xf numFmtId="43" fontId="0" fillId="0" borderId="0" xfId="0" applyNumberForma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</xf>
    <xf numFmtId="15" fontId="10" fillId="0" borderId="0" xfId="0" quotePrefix="1" applyNumberFormat="1" applyFont="1" applyAlignment="1" applyProtection="1">
      <alignment horizontal="center"/>
    </xf>
    <xf numFmtId="15" fontId="10" fillId="0" borderId="0" xfId="0" applyNumberFormat="1" applyFont="1" applyAlignment="1" applyProtection="1">
      <alignment horizontal="center"/>
    </xf>
    <xf numFmtId="0" fontId="1" fillId="0" borderId="0" xfId="5"/>
    <xf numFmtId="0" fontId="1" fillId="0" borderId="0" xfId="5" applyAlignment="1">
      <alignment horizontal="center"/>
    </xf>
    <xf numFmtId="0" fontId="1" fillId="0" borderId="0" xfId="5" applyBorder="1"/>
    <xf numFmtId="9" fontId="11" fillId="0" borderId="0" xfId="5" applyNumberFormat="1" applyFont="1" applyBorder="1" applyAlignment="1">
      <alignment horizontal="center"/>
    </xf>
    <xf numFmtId="10" fontId="11" fillId="0" borderId="0" xfId="5" applyNumberFormat="1" applyFont="1" applyBorder="1" applyAlignment="1">
      <alignment horizontal="center"/>
    </xf>
    <xf numFmtId="0" fontId="12" fillId="0" borderId="0" xfId="5" applyFont="1" applyAlignment="1">
      <alignment horizontal="left"/>
    </xf>
    <xf numFmtId="0" fontId="11" fillId="0" borderId="0" xfId="5" applyFont="1" applyBorder="1" applyAlignment="1">
      <alignment horizontal="center"/>
    </xf>
    <xf numFmtId="4" fontId="1" fillId="0" borderId="0" xfId="5" applyNumberFormat="1" applyBorder="1"/>
    <xf numFmtId="14" fontId="1" fillId="0" borderId="0" xfId="5" applyNumberFormat="1"/>
    <xf numFmtId="42" fontId="1" fillId="0" borderId="0" xfId="5" applyNumberFormat="1" applyBorder="1"/>
    <xf numFmtId="43" fontId="1" fillId="0" borderId="0" xfId="5" applyNumberFormat="1" applyBorder="1"/>
    <xf numFmtId="0" fontId="1" fillId="0" borderId="0" xfId="5" applyAlignment="1">
      <alignment horizontal="right"/>
    </xf>
    <xf numFmtId="3" fontId="1" fillId="0" borderId="0" xfId="5" applyNumberFormat="1" applyBorder="1"/>
    <xf numFmtId="44" fontId="1" fillId="0" borderId="0" xfId="5" applyNumberFormat="1" applyBorder="1"/>
    <xf numFmtId="3" fontId="1" fillId="0" borderId="1" xfId="5" applyNumberFormat="1" applyBorder="1"/>
    <xf numFmtId="0" fontId="11" fillId="0" borderId="0" xfId="5" applyFont="1" applyBorder="1"/>
    <xf numFmtId="42" fontId="11" fillId="0" borderId="2" xfId="5" applyNumberFormat="1" applyFont="1" applyBorder="1"/>
    <xf numFmtId="0" fontId="12" fillId="0" borderId="0" xfId="5" applyFont="1" applyBorder="1"/>
    <xf numFmtId="3" fontId="11" fillId="0" borderId="0" xfId="5" applyNumberFormat="1" applyFon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/>
    <cellStyle name="Normal 3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Clients/Western%20Lewis%20Rectorville%20Water%20&amp;%20Gas%20Dist/WLRW&amp;GD%202017%20Compilation/WLRW&amp;G%20Fin.%20St.%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ST. OF ACTIVITIES"/>
      <sheetName val="CF6"/>
      <sheetName val="Fixed Assets"/>
      <sheetName val="Loan Payable"/>
      <sheetName val="NOTE PAYABLE"/>
      <sheetName val="Gas"/>
      <sheetName val="G &amp; W Analysis"/>
      <sheetName val="G&amp;W BS"/>
      <sheetName val="Water"/>
      <sheetName val="Sheet1"/>
      <sheetName val="BONDS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9">
          <cell r="H39">
            <v>0</v>
          </cell>
          <cell r="I39">
            <v>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workbookViewId="0">
      <selection activeCell="J27" sqref="J27"/>
    </sheetView>
  </sheetViews>
  <sheetFormatPr defaultRowHeight="12.75" x14ac:dyDescent="0.2"/>
  <cols>
    <col min="1" max="1" width="2.7109375" customWidth="1"/>
    <col min="2" max="2" width="5.140625" customWidth="1"/>
    <col min="4" max="4" width="35.85546875" customWidth="1"/>
    <col min="5" max="5" width="12.7109375" customWidth="1"/>
    <col min="6" max="6" width="2.7109375" customWidth="1"/>
    <col min="7" max="7" width="12.7109375" customWidth="1"/>
    <col min="8" max="8" width="2" customWidth="1"/>
    <col min="9" max="9" width="12.7109375" customWidth="1"/>
  </cols>
  <sheetData>
    <row r="1" spans="1:10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spans="1:10" x14ac:dyDescent="0.2">
      <c r="A2" s="96" t="s">
        <v>1</v>
      </c>
      <c r="B2" s="96"/>
      <c r="C2" s="96"/>
      <c r="D2" s="96"/>
      <c r="E2" s="96"/>
      <c r="F2" s="96"/>
      <c r="G2" s="96"/>
      <c r="H2" s="96"/>
      <c r="I2" s="96"/>
    </row>
    <row r="3" spans="1:10" x14ac:dyDescent="0.2">
      <c r="A3" s="96" t="s">
        <v>2</v>
      </c>
      <c r="B3" s="96"/>
      <c r="C3" s="96"/>
      <c r="D3" s="96"/>
      <c r="E3" s="96"/>
      <c r="F3" s="96"/>
      <c r="G3" s="96"/>
      <c r="H3" s="96"/>
      <c r="I3" s="96"/>
    </row>
    <row r="4" spans="1:10" x14ac:dyDescent="0.2">
      <c r="A4" s="96" t="s">
        <v>3</v>
      </c>
      <c r="B4" s="96"/>
      <c r="C4" s="96"/>
      <c r="D4" s="96"/>
      <c r="E4" s="96"/>
      <c r="F4" s="96"/>
      <c r="G4" s="96"/>
      <c r="H4" s="96"/>
      <c r="I4" s="96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</row>
    <row r="6" spans="1:10" x14ac:dyDescent="0.2">
      <c r="A6" s="1"/>
      <c r="B6" s="1"/>
      <c r="C6" s="1"/>
      <c r="D6" s="1"/>
      <c r="E6" s="20">
        <v>0.81779999999999997</v>
      </c>
      <c r="G6" s="20">
        <v>0.1822</v>
      </c>
      <c r="H6" s="1"/>
      <c r="I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</row>
    <row r="8" spans="1:10" x14ac:dyDescent="0.2">
      <c r="A8" s="1"/>
      <c r="B8" s="1"/>
      <c r="C8" s="1"/>
      <c r="D8" s="1"/>
      <c r="E8" s="2" t="s">
        <v>4</v>
      </c>
      <c r="F8" s="1"/>
      <c r="G8" s="2" t="s">
        <v>5</v>
      </c>
      <c r="H8" s="3"/>
      <c r="I8" s="3" t="s">
        <v>6</v>
      </c>
    </row>
    <row r="9" spans="1:10" x14ac:dyDescent="0.2">
      <c r="A9" s="4" t="s">
        <v>7</v>
      </c>
      <c r="B9" s="5"/>
      <c r="C9" s="5"/>
      <c r="D9" s="5"/>
      <c r="E9" s="5"/>
      <c r="F9" s="5"/>
      <c r="G9" s="5"/>
      <c r="H9" s="5"/>
      <c r="I9" s="5"/>
    </row>
    <row r="10" spans="1:10" x14ac:dyDescent="0.2">
      <c r="A10" s="5"/>
      <c r="B10" s="5" t="s">
        <v>8</v>
      </c>
      <c r="C10" s="5"/>
      <c r="D10" s="5"/>
      <c r="E10" s="5"/>
      <c r="F10" s="5"/>
      <c r="G10" s="5"/>
      <c r="H10" s="5"/>
      <c r="I10" s="5"/>
    </row>
    <row r="11" spans="1:10" x14ac:dyDescent="0.2">
      <c r="A11" s="5"/>
      <c r="B11" s="5" t="s">
        <v>9</v>
      </c>
      <c r="C11" s="5"/>
      <c r="D11" s="5"/>
      <c r="E11" s="6">
        <v>723740</v>
      </c>
      <c r="F11" s="5"/>
      <c r="G11" s="6">
        <v>161244</v>
      </c>
      <c r="H11" s="6"/>
      <c r="I11" s="6">
        <f>+E11+G11</f>
        <v>884984</v>
      </c>
      <c r="J11" t="s">
        <v>47</v>
      </c>
    </row>
    <row r="12" spans="1:10" x14ac:dyDescent="0.2">
      <c r="A12" s="5"/>
      <c r="B12" s="5" t="s">
        <v>10</v>
      </c>
      <c r="C12" s="5"/>
      <c r="D12" s="5"/>
      <c r="E12" s="7">
        <v>89451</v>
      </c>
      <c r="F12" s="5"/>
      <c r="G12" s="7">
        <v>19929</v>
      </c>
      <c r="H12" s="7"/>
      <c r="I12" s="7">
        <f>+E12+G12</f>
        <v>109380</v>
      </c>
      <c r="J12" t="s">
        <v>47</v>
      </c>
    </row>
    <row r="13" spans="1:10" x14ac:dyDescent="0.2">
      <c r="A13" s="5"/>
      <c r="B13" s="5" t="s">
        <v>11</v>
      </c>
      <c r="C13" s="5"/>
      <c r="D13" s="5"/>
      <c r="E13" s="8">
        <v>48366</v>
      </c>
      <c r="F13" s="5"/>
      <c r="G13" s="8">
        <v>10775</v>
      </c>
      <c r="H13" s="9"/>
      <c r="I13" s="8">
        <f>+E13+G13</f>
        <v>59141</v>
      </c>
      <c r="J13" t="s">
        <v>48</v>
      </c>
    </row>
    <row r="14" spans="1:10" x14ac:dyDescent="0.2">
      <c r="A14" s="5"/>
      <c r="B14" s="5"/>
      <c r="C14" s="5"/>
      <c r="D14" s="5"/>
      <c r="E14" s="7"/>
      <c r="F14" s="5"/>
      <c r="G14" s="7"/>
      <c r="H14" s="7"/>
      <c r="I14" s="7"/>
    </row>
    <row r="15" spans="1:10" x14ac:dyDescent="0.2">
      <c r="A15" s="10" t="s">
        <v>12</v>
      </c>
      <c r="B15" s="10"/>
      <c r="C15" s="10"/>
      <c r="D15" s="10"/>
      <c r="E15" s="11">
        <f>SUM(E11:E14)</f>
        <v>861557</v>
      </c>
      <c r="F15" s="5"/>
      <c r="G15" s="11">
        <f>SUM(G11:G14)</f>
        <v>191948</v>
      </c>
      <c r="H15" s="11"/>
      <c r="I15" s="11">
        <f>SUM(I11:I14)</f>
        <v>1053505</v>
      </c>
    </row>
    <row r="16" spans="1:10" x14ac:dyDescent="0.2">
      <c r="A16" s="5"/>
      <c r="B16" s="5"/>
      <c r="C16" s="5"/>
      <c r="D16" s="5"/>
      <c r="E16" s="7"/>
      <c r="F16" s="5"/>
      <c r="G16" s="7"/>
      <c r="H16" s="7"/>
      <c r="I16" s="7"/>
    </row>
    <row r="17" spans="1:15" x14ac:dyDescent="0.2">
      <c r="A17" s="5" t="s">
        <v>13</v>
      </c>
      <c r="B17" s="5"/>
      <c r="C17" s="5"/>
      <c r="D17" s="5"/>
      <c r="E17" s="7"/>
      <c r="F17" s="5"/>
      <c r="G17" s="7"/>
      <c r="H17" s="7"/>
      <c r="I17" s="7"/>
    </row>
    <row r="18" spans="1:15" x14ac:dyDescent="0.2">
      <c r="A18" s="5"/>
      <c r="B18" s="5" t="s">
        <v>14</v>
      </c>
      <c r="C18" s="5"/>
      <c r="D18" s="5"/>
      <c r="E18" s="7">
        <v>231474</v>
      </c>
      <c r="F18" s="5"/>
      <c r="G18" s="7">
        <v>24214</v>
      </c>
      <c r="H18" s="7"/>
      <c r="I18" s="7">
        <f>+E18+G18</f>
        <v>255688</v>
      </c>
      <c r="J18" t="s">
        <v>49</v>
      </c>
    </row>
    <row r="19" spans="1:15" x14ac:dyDescent="0.2">
      <c r="A19" s="5"/>
      <c r="B19" s="5" t="s">
        <v>15</v>
      </c>
      <c r="C19" s="5"/>
      <c r="D19" s="5"/>
      <c r="E19" s="7">
        <v>23307</v>
      </c>
      <c r="F19" s="5"/>
      <c r="G19" s="7">
        <v>5193</v>
      </c>
      <c r="H19" s="7"/>
      <c r="I19" s="7">
        <f t="shared" ref="I19:I35" si="0">+E19+G19</f>
        <v>28500</v>
      </c>
      <c r="J19" t="s">
        <v>48</v>
      </c>
    </row>
    <row r="20" spans="1:15" x14ac:dyDescent="0.2">
      <c r="A20" s="5"/>
      <c r="B20" s="5" t="s">
        <v>16</v>
      </c>
      <c r="C20" s="5"/>
      <c r="D20" s="5"/>
      <c r="E20" s="7">
        <v>69696</v>
      </c>
      <c r="F20" s="5"/>
      <c r="G20" s="7">
        <v>15528</v>
      </c>
      <c r="H20" s="7"/>
      <c r="I20" s="7">
        <f t="shared" si="0"/>
        <v>85224</v>
      </c>
      <c r="J20" t="s">
        <v>48</v>
      </c>
    </row>
    <row r="21" spans="1:15" x14ac:dyDescent="0.2">
      <c r="A21" s="5"/>
      <c r="B21" s="5" t="s">
        <v>17</v>
      </c>
      <c r="C21" s="5"/>
      <c r="D21" s="5"/>
      <c r="E21" s="7">
        <v>71163</v>
      </c>
      <c r="F21" s="5"/>
      <c r="G21" s="7">
        <v>142422</v>
      </c>
      <c r="H21" s="7"/>
      <c r="I21" s="7">
        <f t="shared" si="0"/>
        <v>213585</v>
      </c>
      <c r="J21" t="s">
        <v>47</v>
      </c>
    </row>
    <row r="22" spans="1:15" x14ac:dyDescent="0.2">
      <c r="A22" s="5"/>
      <c r="B22" s="5" t="s">
        <v>18</v>
      </c>
      <c r="C22" s="5"/>
      <c r="D22" s="5"/>
      <c r="E22" s="7">
        <v>42212</v>
      </c>
      <c r="F22" s="5"/>
      <c r="G22" s="7">
        <v>9405</v>
      </c>
      <c r="H22" s="7"/>
      <c r="I22" s="7">
        <f t="shared" si="0"/>
        <v>51617</v>
      </c>
      <c r="J22" s="5" t="s">
        <v>48</v>
      </c>
    </row>
    <row r="23" spans="1:15" x14ac:dyDescent="0.2">
      <c r="A23" s="5"/>
      <c r="B23" s="5" t="s">
        <v>19</v>
      </c>
      <c r="C23" s="5"/>
      <c r="D23" s="5"/>
      <c r="E23" s="7">
        <v>12233</v>
      </c>
      <c r="F23" s="5"/>
      <c r="G23" s="7">
        <v>2725</v>
      </c>
      <c r="H23" s="7"/>
      <c r="I23" s="7">
        <f t="shared" si="0"/>
        <v>14958</v>
      </c>
      <c r="J23" t="s">
        <v>48</v>
      </c>
    </row>
    <row r="24" spans="1:15" x14ac:dyDescent="0.2">
      <c r="A24" s="5"/>
      <c r="B24" s="5" t="s">
        <v>20</v>
      </c>
      <c r="C24" s="5"/>
      <c r="D24" s="5"/>
      <c r="E24" s="7">
        <v>37594</v>
      </c>
      <c r="F24" s="5"/>
      <c r="G24" s="7">
        <v>1147</v>
      </c>
      <c r="H24" s="7"/>
      <c r="I24" s="7">
        <f t="shared" si="0"/>
        <v>38741</v>
      </c>
      <c r="J24" t="s">
        <v>47</v>
      </c>
    </row>
    <row r="25" spans="1:15" x14ac:dyDescent="0.2">
      <c r="A25" s="5"/>
      <c r="B25" s="5" t="s">
        <v>21</v>
      </c>
      <c r="C25" s="5"/>
      <c r="D25" s="5"/>
      <c r="E25" s="7">
        <v>17215</v>
      </c>
      <c r="F25" s="5"/>
      <c r="G25" s="7">
        <v>18135</v>
      </c>
      <c r="H25" s="7"/>
      <c r="I25" s="7">
        <f t="shared" si="0"/>
        <v>35350</v>
      </c>
      <c r="J25" t="s">
        <v>48</v>
      </c>
      <c r="K25" t="s">
        <v>50</v>
      </c>
    </row>
    <row r="26" spans="1:15" x14ac:dyDescent="0.2">
      <c r="A26" s="5"/>
      <c r="B26" s="5" t="s">
        <v>22</v>
      </c>
      <c r="C26" s="5"/>
      <c r="D26" s="5"/>
      <c r="E26" s="7">
        <v>72963</v>
      </c>
      <c r="F26" s="5"/>
      <c r="G26" s="7">
        <v>3989</v>
      </c>
      <c r="H26" s="7"/>
      <c r="I26" s="7">
        <f t="shared" si="0"/>
        <v>76952</v>
      </c>
      <c r="J26" t="s">
        <v>47</v>
      </c>
    </row>
    <row r="27" spans="1:15" x14ac:dyDescent="0.2">
      <c r="A27" s="5"/>
      <c r="B27" s="5" t="s">
        <v>23</v>
      </c>
      <c r="C27" s="5"/>
      <c r="D27" s="5"/>
      <c r="E27" s="7">
        <v>207</v>
      </c>
      <c r="F27" s="5"/>
      <c r="G27" s="7">
        <v>0</v>
      </c>
      <c r="H27" s="7"/>
      <c r="I27" s="7">
        <f t="shared" si="0"/>
        <v>207</v>
      </c>
      <c r="J27" t="s">
        <v>47</v>
      </c>
    </row>
    <row r="28" spans="1:15" x14ac:dyDescent="0.2">
      <c r="A28" s="5"/>
      <c r="B28" s="5" t="s">
        <v>24</v>
      </c>
      <c r="C28" s="5"/>
      <c r="D28" s="5"/>
      <c r="E28" s="7">
        <v>81832</v>
      </c>
      <c r="F28" s="5"/>
      <c r="G28" s="7">
        <v>14130</v>
      </c>
      <c r="H28" s="7"/>
      <c r="I28" s="7">
        <f t="shared" si="0"/>
        <v>95962</v>
      </c>
      <c r="J28" s="5" t="s">
        <v>48</v>
      </c>
      <c r="K28" t="s">
        <v>51</v>
      </c>
    </row>
    <row r="29" spans="1:15" hidden="1" x14ac:dyDescent="0.2">
      <c r="A29" s="5"/>
      <c r="B29" s="5" t="s">
        <v>25</v>
      </c>
      <c r="C29" s="5"/>
      <c r="D29" s="5"/>
      <c r="E29" s="7"/>
      <c r="F29" s="5"/>
      <c r="G29" s="7"/>
      <c r="H29" s="7"/>
      <c r="I29" s="7">
        <f t="shared" si="0"/>
        <v>0</v>
      </c>
      <c r="J29" t="s">
        <v>47</v>
      </c>
    </row>
    <row r="30" spans="1:15" hidden="1" x14ac:dyDescent="0.2">
      <c r="A30" s="5"/>
      <c r="B30" s="5" t="s">
        <v>26</v>
      </c>
      <c r="C30" s="5"/>
      <c r="D30" s="5"/>
      <c r="E30" s="7"/>
      <c r="F30" s="5"/>
      <c r="G30" s="7">
        <v>0</v>
      </c>
      <c r="H30" s="7"/>
      <c r="I30" s="7">
        <f t="shared" si="0"/>
        <v>0</v>
      </c>
      <c r="J30" t="s">
        <v>48</v>
      </c>
    </row>
    <row r="31" spans="1:15" hidden="1" x14ac:dyDescent="0.2">
      <c r="A31" s="5"/>
      <c r="B31" s="5" t="s">
        <v>27</v>
      </c>
      <c r="C31" s="5"/>
      <c r="D31" s="5"/>
      <c r="E31" s="7"/>
      <c r="F31" s="5"/>
      <c r="G31" s="7"/>
      <c r="H31" s="7"/>
      <c r="I31" s="7">
        <f t="shared" si="0"/>
        <v>0</v>
      </c>
      <c r="J31" t="s">
        <v>48</v>
      </c>
    </row>
    <row r="32" spans="1:15" x14ac:dyDescent="0.2">
      <c r="A32" s="5"/>
      <c r="B32" s="5" t="s">
        <v>28</v>
      </c>
      <c r="C32" s="5"/>
      <c r="D32" s="5"/>
      <c r="E32" s="7">
        <v>339305</v>
      </c>
      <c r="F32" s="5"/>
      <c r="G32" s="7">
        <v>6580</v>
      </c>
      <c r="H32" s="7"/>
      <c r="I32" s="7">
        <f t="shared" si="0"/>
        <v>345885</v>
      </c>
      <c r="J32" t="s">
        <v>47</v>
      </c>
      <c r="O32" s="5"/>
    </row>
    <row r="33" spans="1:10" x14ac:dyDescent="0.2">
      <c r="A33" s="5"/>
      <c r="B33" s="5" t="s">
        <v>29</v>
      </c>
      <c r="C33" s="5"/>
      <c r="D33" s="5"/>
      <c r="E33" s="9">
        <v>5639</v>
      </c>
      <c r="F33" s="5"/>
      <c r="G33" s="7">
        <v>1256</v>
      </c>
      <c r="H33" s="7"/>
      <c r="I33" s="7">
        <f t="shared" si="0"/>
        <v>6895</v>
      </c>
      <c r="J33" t="s">
        <v>48</v>
      </c>
    </row>
    <row r="34" spans="1:10" x14ac:dyDescent="0.2">
      <c r="A34" s="5"/>
      <c r="B34" s="5" t="s">
        <v>30</v>
      </c>
      <c r="C34" s="5"/>
      <c r="D34" s="5"/>
      <c r="E34" s="9">
        <v>60311</v>
      </c>
      <c r="F34" s="5"/>
      <c r="G34" s="7">
        <v>13437</v>
      </c>
      <c r="H34" s="7"/>
      <c r="I34" s="7">
        <f t="shared" si="0"/>
        <v>73748</v>
      </c>
      <c r="J34" t="s">
        <v>48</v>
      </c>
    </row>
    <row r="35" spans="1:10" x14ac:dyDescent="0.2">
      <c r="A35" s="5"/>
      <c r="B35" s="5" t="s">
        <v>31</v>
      </c>
      <c r="C35" s="5"/>
      <c r="D35" s="5"/>
      <c r="E35" s="8">
        <v>20335</v>
      </c>
      <c r="F35" s="5"/>
      <c r="G35" s="8">
        <v>2127</v>
      </c>
      <c r="H35" s="9"/>
      <c r="I35" s="8">
        <f t="shared" si="0"/>
        <v>22462</v>
      </c>
      <c r="J35" t="s">
        <v>49</v>
      </c>
    </row>
    <row r="36" spans="1:10" x14ac:dyDescent="0.2">
      <c r="A36" s="5"/>
      <c r="B36" s="5"/>
      <c r="C36" s="5"/>
      <c r="D36" s="5"/>
      <c r="E36" s="9"/>
      <c r="F36" s="5"/>
      <c r="G36" s="9"/>
      <c r="H36" s="9"/>
      <c r="I36" s="9"/>
    </row>
    <row r="37" spans="1:10" x14ac:dyDescent="0.2">
      <c r="A37" s="10" t="s">
        <v>32</v>
      </c>
      <c r="B37" s="5"/>
      <c r="C37" s="5"/>
      <c r="D37" s="5"/>
      <c r="E37" s="8">
        <f>SUM(E17:E35)</f>
        <v>1085486</v>
      </c>
      <c r="F37" s="5"/>
      <c r="G37" s="8">
        <f>SUM(G17:G35)</f>
        <v>260288</v>
      </c>
      <c r="H37" s="9"/>
      <c r="I37" s="8">
        <f>SUM(I17:I35)</f>
        <v>1345774</v>
      </c>
    </row>
    <row r="38" spans="1:10" x14ac:dyDescent="0.2">
      <c r="A38" s="5"/>
      <c r="B38" s="5"/>
      <c r="C38" s="5"/>
      <c r="D38" s="5"/>
      <c r="E38" s="7"/>
      <c r="F38" s="5"/>
      <c r="G38" s="7"/>
      <c r="H38" s="7"/>
      <c r="I38" s="7"/>
    </row>
    <row r="39" spans="1:10" x14ac:dyDescent="0.2">
      <c r="A39" s="10" t="s">
        <v>33</v>
      </c>
      <c r="B39" s="10"/>
      <c r="C39" s="10"/>
      <c r="D39" s="10"/>
      <c r="E39" s="11">
        <f>+E15-E37</f>
        <v>-223929</v>
      </c>
      <c r="F39" s="5"/>
      <c r="G39" s="11">
        <f>+G15-G37</f>
        <v>-68340</v>
      </c>
      <c r="H39" s="11"/>
      <c r="I39" s="11">
        <f>+I15-I37</f>
        <v>-292269</v>
      </c>
    </row>
    <row r="40" spans="1:10" x14ac:dyDescent="0.2">
      <c r="A40" s="5"/>
      <c r="B40" s="5"/>
      <c r="C40" s="5"/>
      <c r="D40" s="5"/>
      <c r="E40" s="7"/>
      <c r="F40" s="5"/>
      <c r="G40" s="7"/>
      <c r="H40" s="7"/>
      <c r="I40" s="7"/>
    </row>
    <row r="41" spans="1:10" x14ac:dyDescent="0.2">
      <c r="A41" s="5" t="s">
        <v>34</v>
      </c>
      <c r="B41" s="5"/>
      <c r="C41" s="5"/>
      <c r="D41" s="5"/>
      <c r="E41" s="7"/>
      <c r="F41" s="5"/>
      <c r="G41" s="7"/>
      <c r="H41" s="7"/>
      <c r="I41" s="7"/>
    </row>
    <row r="42" spans="1:10" x14ac:dyDescent="0.2">
      <c r="A42" s="5"/>
      <c r="B42" s="5" t="s">
        <v>35</v>
      </c>
      <c r="C42" s="5"/>
      <c r="D42" s="5"/>
      <c r="E42" s="7">
        <v>469</v>
      </c>
      <c r="F42" s="5"/>
      <c r="G42" s="7">
        <v>0</v>
      </c>
      <c r="H42" s="7"/>
      <c r="I42" s="7">
        <f>+E42+G42</f>
        <v>469</v>
      </c>
    </row>
    <row r="43" spans="1:10" x14ac:dyDescent="0.2">
      <c r="A43" s="5"/>
      <c r="B43" s="5" t="s">
        <v>36</v>
      </c>
      <c r="C43" s="5"/>
      <c r="D43" s="5"/>
      <c r="E43" s="7">
        <v>25554</v>
      </c>
      <c r="F43" s="5"/>
      <c r="G43" s="7">
        <v>5693</v>
      </c>
      <c r="H43" s="7"/>
      <c r="I43" s="7">
        <f>+E43+G43</f>
        <v>31247</v>
      </c>
    </row>
    <row r="44" spans="1:10" hidden="1" x14ac:dyDescent="0.2">
      <c r="A44" s="5"/>
      <c r="B44" s="5" t="s">
        <v>37</v>
      </c>
      <c r="C44" s="5"/>
      <c r="D44" s="5"/>
      <c r="E44" s="7">
        <v>0</v>
      </c>
      <c r="F44" s="5"/>
      <c r="G44" s="7">
        <v>0</v>
      </c>
      <c r="H44" s="7"/>
      <c r="I44" s="7">
        <f>+E44+G44</f>
        <v>0</v>
      </c>
    </row>
    <row r="45" spans="1:10" x14ac:dyDescent="0.2">
      <c r="A45" s="5"/>
      <c r="B45" s="5" t="s">
        <v>38</v>
      </c>
      <c r="C45" s="5"/>
      <c r="D45" s="5"/>
      <c r="E45" s="7">
        <v>13372</v>
      </c>
      <c r="F45" s="5"/>
      <c r="G45" s="7">
        <v>0</v>
      </c>
      <c r="H45" s="7"/>
      <c r="I45" s="7">
        <f>+E45+G45</f>
        <v>13372</v>
      </c>
    </row>
    <row r="46" spans="1:10" x14ac:dyDescent="0.2">
      <c r="A46" s="5"/>
      <c r="B46" s="5" t="s">
        <v>39</v>
      </c>
      <c r="C46" s="5"/>
      <c r="D46" s="5"/>
      <c r="E46" s="8">
        <v>-108282</v>
      </c>
      <c r="F46" s="5"/>
      <c r="G46" s="8">
        <v>0</v>
      </c>
      <c r="H46" s="9"/>
      <c r="I46" s="8">
        <f>+E46+G46</f>
        <v>-108282</v>
      </c>
    </row>
    <row r="47" spans="1:10" x14ac:dyDescent="0.2">
      <c r="A47" s="5"/>
      <c r="B47" s="5"/>
      <c r="C47" s="5"/>
      <c r="D47" s="5"/>
      <c r="E47" s="7"/>
      <c r="F47" s="5"/>
      <c r="G47" s="7"/>
      <c r="H47" s="7"/>
      <c r="I47" s="7"/>
    </row>
    <row r="48" spans="1:10" x14ac:dyDescent="0.2">
      <c r="A48" s="10" t="s">
        <v>40</v>
      </c>
      <c r="B48" s="5"/>
      <c r="C48" s="5"/>
      <c r="D48" s="5"/>
      <c r="E48" s="12">
        <f>SUM(E42:E46)</f>
        <v>-68887</v>
      </c>
      <c r="F48" s="5"/>
      <c r="G48" s="12">
        <f>SUM(G42:G46)</f>
        <v>5693</v>
      </c>
      <c r="I48" s="12">
        <f>SUM(I42:I46)</f>
        <v>-63194</v>
      </c>
    </row>
    <row r="49" spans="1:9" x14ac:dyDescent="0.2">
      <c r="A49" s="5"/>
      <c r="B49" s="5"/>
      <c r="C49" s="5"/>
      <c r="D49" s="5"/>
      <c r="E49" s="5"/>
      <c r="F49" s="5"/>
      <c r="G49" s="7"/>
    </row>
    <row r="50" spans="1:9" x14ac:dyDescent="0.2">
      <c r="A50" s="5"/>
      <c r="B50" s="10" t="s">
        <v>41</v>
      </c>
      <c r="C50" s="10"/>
      <c r="D50" s="10"/>
      <c r="E50" s="13">
        <f>+E39+E48</f>
        <v>-292816</v>
      </c>
      <c r="F50" s="10"/>
      <c r="G50" s="13">
        <f>+G39+G48</f>
        <v>-62647</v>
      </c>
      <c r="I50" s="13">
        <f>+I39+I48</f>
        <v>-355463</v>
      </c>
    </row>
    <row r="51" spans="1:9" x14ac:dyDescent="0.2">
      <c r="A51" s="5"/>
      <c r="B51" s="10"/>
      <c r="C51" s="10"/>
      <c r="D51" s="10"/>
      <c r="E51" s="10"/>
      <c r="F51" s="10"/>
      <c r="G51" s="11"/>
    </row>
    <row r="52" spans="1:9" hidden="1" x14ac:dyDescent="0.2">
      <c r="A52" s="5"/>
      <c r="B52" s="5" t="s">
        <v>42</v>
      </c>
      <c r="C52" s="5"/>
      <c r="D52" s="5"/>
      <c r="E52" s="7">
        <f>'[1]G &amp; W Analysis'!H39</f>
        <v>0</v>
      </c>
      <c r="F52" s="5"/>
      <c r="G52" s="7">
        <f>'[1]G &amp; W Analysis'!I39</f>
        <v>0</v>
      </c>
      <c r="H52" s="7"/>
      <c r="I52" s="7">
        <f>+E52+G52</f>
        <v>0</v>
      </c>
    </row>
    <row r="53" spans="1:9" x14ac:dyDescent="0.2">
      <c r="A53" s="5"/>
      <c r="B53" s="5" t="s">
        <v>43</v>
      </c>
      <c r="C53" s="5"/>
      <c r="D53" s="5"/>
      <c r="E53" s="8">
        <v>22049</v>
      </c>
      <c r="F53" s="5"/>
      <c r="G53" s="8">
        <v>3600</v>
      </c>
      <c r="H53" s="7"/>
      <c r="I53" s="8">
        <f>+E53+G53</f>
        <v>25649</v>
      </c>
    </row>
    <row r="54" spans="1:9" x14ac:dyDescent="0.2">
      <c r="A54" s="5"/>
      <c r="B54" s="5"/>
      <c r="C54" s="5"/>
      <c r="D54" s="5"/>
      <c r="E54" s="7"/>
      <c r="F54" s="5"/>
      <c r="G54" s="7"/>
      <c r="H54" s="7"/>
      <c r="I54" s="7"/>
    </row>
    <row r="55" spans="1:9" ht="13.5" thickBot="1" x14ac:dyDescent="0.25">
      <c r="A55" s="10"/>
      <c r="B55" s="10" t="s">
        <v>44</v>
      </c>
      <c r="C55" s="5"/>
      <c r="D55" s="5"/>
      <c r="E55" s="14">
        <f>+E50+E52+E53</f>
        <v>-270767</v>
      </c>
      <c r="F55" s="5"/>
      <c r="G55" s="14">
        <f>+G50+G52+G53</f>
        <v>-59047</v>
      </c>
      <c r="H55" s="15"/>
      <c r="I55" s="14">
        <f>+I50+I52+I53</f>
        <v>-329814</v>
      </c>
    </row>
    <row r="56" spans="1:9" ht="13.5" thickTop="1" x14ac:dyDescent="0.2">
      <c r="A56" s="5"/>
      <c r="B56" s="5"/>
      <c r="C56" s="5"/>
      <c r="D56" s="5"/>
      <c r="E56" s="7"/>
      <c r="F56" s="5"/>
      <c r="G56" s="7"/>
      <c r="H56" s="7"/>
      <c r="I56" s="7"/>
    </row>
    <row r="57" spans="1:9" x14ac:dyDescent="0.2">
      <c r="A57" s="95" t="s">
        <v>45</v>
      </c>
      <c r="B57" s="95"/>
      <c r="C57" s="95"/>
      <c r="D57" s="95"/>
      <c r="E57" s="95"/>
      <c r="F57" s="95"/>
      <c r="G57" s="95"/>
      <c r="H57" s="95"/>
      <c r="I57" s="95"/>
    </row>
    <row r="58" spans="1:9" x14ac:dyDescent="0.2">
      <c r="A58" s="95" t="s">
        <v>46</v>
      </c>
      <c r="B58" s="95"/>
      <c r="C58" s="95"/>
      <c r="D58" s="95"/>
      <c r="E58" s="95"/>
      <c r="F58" s="95"/>
      <c r="G58" s="95"/>
      <c r="H58" s="95"/>
      <c r="I58" s="95"/>
    </row>
    <row r="61" spans="1:9" x14ac:dyDescent="0.2">
      <c r="G61" s="16"/>
      <c r="H61" s="16"/>
    </row>
    <row r="62" spans="1:9" x14ac:dyDescent="0.2">
      <c r="G62" s="17"/>
      <c r="H62" s="17"/>
    </row>
    <row r="63" spans="1:9" x14ac:dyDescent="0.2">
      <c r="G63" s="18"/>
      <c r="H63" s="19"/>
    </row>
  </sheetData>
  <mergeCells count="6">
    <mergeCell ref="A58:I58"/>
    <mergeCell ref="A1:I1"/>
    <mergeCell ref="A2:I2"/>
    <mergeCell ref="A3:I3"/>
    <mergeCell ref="A4:I4"/>
    <mergeCell ref="A57:I57"/>
  </mergeCells>
  <pageMargins left="0.56999999999999995" right="0.47" top="1" bottom="1" header="0.5" footer="0.5"/>
  <pageSetup orientation="portrait" r:id="rId1"/>
  <headerFooter alignWithMargins="0"/>
  <rowBreaks count="1" manualBreakCount="1">
    <brk id="5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118"/>
  <sheetViews>
    <sheetView workbookViewId="0">
      <pane xSplit="5" ySplit="1" topLeftCell="F29" activePane="bottomRight" state="frozenSplit"/>
      <selection pane="topRight" activeCell="F1" sqref="F1"/>
      <selection pane="bottomLeft" activeCell="A2" sqref="A2"/>
      <selection pane="bottomRight" activeCell="F37" activeCellId="1" sqref="F104 F37"/>
    </sheetView>
  </sheetViews>
  <sheetFormatPr defaultRowHeight="15" x14ac:dyDescent="0.25"/>
  <cols>
    <col min="1" max="4" width="3" style="33" customWidth="1"/>
    <col min="5" max="5" width="24.5703125" style="33" customWidth="1"/>
    <col min="6" max="6" width="10.140625" style="34" bestFit="1" customWidth="1"/>
    <col min="7" max="16384" width="9.140625" style="26"/>
  </cols>
  <sheetData>
    <row r="1" spans="1:7" s="23" customFormat="1" ht="15.75" thickBot="1" x14ac:dyDescent="0.3">
      <c r="A1" s="21"/>
      <c r="B1" s="21"/>
      <c r="C1" s="21"/>
      <c r="D1" s="21"/>
      <c r="E1" s="21"/>
      <c r="F1" s="22" t="s">
        <v>52</v>
      </c>
    </row>
    <row r="2" spans="1:7" ht="15.75" thickTop="1" x14ac:dyDescent="0.25">
      <c r="A2" s="24"/>
      <c r="B2" s="24" t="s">
        <v>53</v>
      </c>
      <c r="C2" s="24"/>
      <c r="D2" s="24"/>
      <c r="E2" s="24"/>
      <c r="F2" s="25"/>
    </row>
    <row r="3" spans="1:7" x14ac:dyDescent="0.25">
      <c r="A3" s="24"/>
      <c r="B3" s="24"/>
      <c r="C3" s="24" t="s">
        <v>54</v>
      </c>
      <c r="D3" s="24"/>
      <c r="E3" s="24"/>
      <c r="F3" s="25"/>
    </row>
    <row r="4" spans="1:7" x14ac:dyDescent="0.25">
      <c r="A4" s="24"/>
      <c r="B4" s="24"/>
      <c r="C4" s="24"/>
      <c r="D4" s="24" t="s">
        <v>55</v>
      </c>
      <c r="E4" s="24"/>
      <c r="F4" s="25"/>
    </row>
    <row r="5" spans="1:7" x14ac:dyDescent="0.25">
      <c r="A5" s="24"/>
      <c r="B5" s="24"/>
      <c r="C5" s="24"/>
      <c r="D5" s="24"/>
      <c r="E5" s="24" t="s">
        <v>5</v>
      </c>
      <c r="F5" s="25">
        <v>194752.52</v>
      </c>
      <c r="G5" s="26" t="s">
        <v>152</v>
      </c>
    </row>
    <row r="6" spans="1:7" x14ac:dyDescent="0.25">
      <c r="A6" s="24"/>
      <c r="B6" s="24"/>
      <c r="C6" s="24"/>
      <c r="D6" s="24"/>
      <c r="E6" s="24" t="s">
        <v>56</v>
      </c>
      <c r="F6" s="25">
        <v>30598.84</v>
      </c>
      <c r="G6" s="26" t="s">
        <v>153</v>
      </c>
    </row>
    <row r="7" spans="1:7" x14ac:dyDescent="0.25">
      <c r="A7" s="24"/>
      <c r="B7" s="24"/>
      <c r="C7" s="24"/>
      <c r="D7" s="24"/>
      <c r="E7" s="24" t="s">
        <v>57</v>
      </c>
      <c r="F7" s="25">
        <v>13372.21</v>
      </c>
      <c r="G7" s="26" t="s">
        <v>57</v>
      </c>
    </row>
    <row r="8" spans="1:7" ht="15.75" thickBot="1" x14ac:dyDescent="0.3">
      <c r="A8" s="24"/>
      <c r="B8" s="24"/>
      <c r="C8" s="24"/>
      <c r="D8" s="24"/>
      <c r="E8" s="24" t="s">
        <v>4</v>
      </c>
      <c r="F8" s="27">
        <v>799611.43</v>
      </c>
      <c r="G8" s="26" t="s">
        <v>152</v>
      </c>
    </row>
    <row r="9" spans="1:7" x14ac:dyDescent="0.25">
      <c r="A9" s="24"/>
      <c r="B9" s="24"/>
      <c r="C9" s="24"/>
      <c r="D9" s="24" t="s">
        <v>58</v>
      </c>
      <c r="E9" s="24"/>
      <c r="F9" s="25">
        <f>ROUND(SUM(F4:F8),5)</f>
        <v>1038335</v>
      </c>
    </row>
    <row r="10" spans="1:7" x14ac:dyDescent="0.25">
      <c r="A10" s="24"/>
      <c r="B10" s="24"/>
      <c r="C10" s="24"/>
      <c r="D10" s="24" t="s">
        <v>59</v>
      </c>
      <c r="E10" s="24"/>
      <c r="F10" s="25"/>
    </row>
    <row r="11" spans="1:7" x14ac:dyDescent="0.25">
      <c r="A11" s="24"/>
      <c r="B11" s="24"/>
      <c r="C11" s="24"/>
      <c r="D11" s="24"/>
      <c r="E11" s="24" t="s">
        <v>60</v>
      </c>
      <c r="F11" s="25">
        <v>3176.76</v>
      </c>
      <c r="G11" s="26" t="s">
        <v>153</v>
      </c>
    </row>
    <row r="12" spans="1:7" ht="15.75" thickBot="1" x14ac:dyDescent="0.3">
      <c r="A12" s="24"/>
      <c r="B12" s="24"/>
      <c r="C12" s="24"/>
      <c r="D12" s="24"/>
      <c r="E12" s="24" t="s">
        <v>61</v>
      </c>
      <c r="F12" s="27">
        <v>23324.1</v>
      </c>
      <c r="G12" s="26" t="s">
        <v>153</v>
      </c>
    </row>
    <row r="13" spans="1:7" x14ac:dyDescent="0.25">
      <c r="A13" s="24"/>
      <c r="B13" s="24"/>
      <c r="C13" s="24"/>
      <c r="D13" s="24" t="s">
        <v>62</v>
      </c>
      <c r="E13" s="24"/>
      <c r="F13" s="25">
        <f>ROUND(SUM(F10:F12),5)</f>
        <v>26500.86</v>
      </c>
    </row>
    <row r="14" spans="1:7" x14ac:dyDescent="0.25">
      <c r="A14" s="24"/>
      <c r="B14" s="24"/>
      <c r="C14" s="24"/>
      <c r="D14" s="24" t="s">
        <v>63</v>
      </c>
      <c r="E14" s="24"/>
      <c r="F14" s="25"/>
    </row>
    <row r="15" spans="1:7" x14ac:dyDescent="0.25">
      <c r="A15" s="24"/>
      <c r="B15" s="24"/>
      <c r="C15" s="24"/>
      <c r="D15" s="24"/>
      <c r="E15" s="24" t="s">
        <v>5</v>
      </c>
      <c r="F15" s="25">
        <v>0</v>
      </c>
    </row>
    <row r="16" spans="1:7" x14ac:dyDescent="0.25">
      <c r="A16" s="24"/>
      <c r="B16" s="24"/>
      <c r="C16" s="24"/>
      <c r="D16" s="24"/>
      <c r="E16" s="24" t="s">
        <v>57</v>
      </c>
      <c r="F16" s="25">
        <v>0</v>
      </c>
    </row>
    <row r="17" spans="1:7" ht="15.75" thickBot="1" x14ac:dyDescent="0.3">
      <c r="A17" s="24"/>
      <c r="B17" s="24"/>
      <c r="C17" s="24"/>
      <c r="D17" s="24"/>
      <c r="E17" s="24" t="s">
        <v>4</v>
      </c>
      <c r="F17" s="27">
        <v>0</v>
      </c>
    </row>
    <row r="18" spans="1:7" x14ac:dyDescent="0.25">
      <c r="A18" s="24"/>
      <c r="B18" s="24"/>
      <c r="C18" s="24"/>
      <c r="D18" s="24" t="s">
        <v>64</v>
      </c>
      <c r="E18" s="24"/>
      <c r="F18" s="25">
        <f>ROUND(SUM(F14:F17),5)</f>
        <v>0</v>
      </c>
    </row>
    <row r="19" spans="1:7" x14ac:dyDescent="0.25">
      <c r="A19" s="24"/>
      <c r="B19" s="24"/>
      <c r="C19" s="24"/>
      <c r="D19" s="24" t="s">
        <v>65</v>
      </c>
      <c r="E19" s="24"/>
      <c r="F19" s="25">
        <v>0</v>
      </c>
    </row>
    <row r="20" spans="1:7" x14ac:dyDescent="0.25">
      <c r="A20" s="24"/>
      <c r="B20" s="24"/>
      <c r="C20" s="24"/>
      <c r="D20" s="24" t="s">
        <v>66</v>
      </c>
      <c r="E20" s="24"/>
      <c r="F20" s="25">
        <v>0</v>
      </c>
    </row>
    <row r="21" spans="1:7" x14ac:dyDescent="0.25">
      <c r="A21" s="24"/>
      <c r="B21" s="24"/>
      <c r="C21" s="24"/>
      <c r="D21" s="24" t="s">
        <v>67</v>
      </c>
      <c r="E21" s="24"/>
      <c r="F21" s="25"/>
    </row>
    <row r="22" spans="1:7" x14ac:dyDescent="0.25">
      <c r="A22" s="24"/>
      <c r="B22" s="24"/>
      <c r="C22" s="24"/>
      <c r="D22" s="24"/>
      <c r="E22" s="24" t="s">
        <v>5</v>
      </c>
      <c r="F22" s="25">
        <v>95.2</v>
      </c>
      <c r="G22" s="26" t="s">
        <v>153</v>
      </c>
    </row>
    <row r="23" spans="1:7" ht="15.75" thickBot="1" x14ac:dyDescent="0.3">
      <c r="A23" s="24"/>
      <c r="B23" s="24"/>
      <c r="C23" s="24"/>
      <c r="D23" s="24"/>
      <c r="E23" s="24" t="s">
        <v>4</v>
      </c>
      <c r="F23" s="27">
        <v>1433.14</v>
      </c>
      <c r="G23" s="26" t="s">
        <v>153</v>
      </c>
    </row>
    <row r="24" spans="1:7" x14ac:dyDescent="0.25">
      <c r="A24" s="24"/>
      <c r="B24" s="24"/>
      <c r="C24" s="24"/>
      <c r="D24" s="24" t="s">
        <v>68</v>
      </c>
      <c r="E24" s="24"/>
      <c r="F24" s="25">
        <f>ROUND(SUM(F21:F23),5)</f>
        <v>1528.34</v>
      </c>
    </row>
    <row r="25" spans="1:7" ht="15.75" thickBot="1" x14ac:dyDescent="0.3">
      <c r="A25" s="24"/>
      <c r="B25" s="24"/>
      <c r="C25" s="24"/>
      <c r="D25" s="24" t="s">
        <v>69</v>
      </c>
      <c r="E25" s="24"/>
      <c r="F25" s="27">
        <v>0</v>
      </c>
    </row>
    <row r="26" spans="1:7" x14ac:dyDescent="0.25">
      <c r="A26" s="24"/>
      <c r="B26" s="24"/>
      <c r="C26" s="24" t="s">
        <v>70</v>
      </c>
      <c r="D26" s="24"/>
      <c r="E26" s="24"/>
      <c r="F26" s="25">
        <f>ROUND(F3+F9+F13+SUM(F18:F20)+SUM(F24:F25),5)</f>
        <v>1066364.2</v>
      </c>
    </row>
    <row r="27" spans="1:7" x14ac:dyDescent="0.25">
      <c r="A27" s="24"/>
      <c r="B27" s="24"/>
      <c r="C27" s="24" t="s">
        <v>71</v>
      </c>
      <c r="D27" s="24"/>
      <c r="E27" s="24"/>
      <c r="F27" s="25"/>
    </row>
    <row r="28" spans="1:7" x14ac:dyDescent="0.25">
      <c r="A28" s="24"/>
      <c r="B28" s="24"/>
      <c r="C28" s="24"/>
      <c r="D28" s="24" t="s">
        <v>72</v>
      </c>
      <c r="E28" s="24"/>
      <c r="F28" s="25"/>
    </row>
    <row r="29" spans="1:7" x14ac:dyDescent="0.25">
      <c r="A29" s="24"/>
      <c r="B29" s="24"/>
      <c r="C29" s="24"/>
      <c r="D29" s="24"/>
      <c r="E29" s="24" t="s">
        <v>73</v>
      </c>
      <c r="F29" s="25">
        <v>0</v>
      </c>
    </row>
    <row r="30" spans="1:7" ht="15.75" thickBot="1" x14ac:dyDescent="0.3">
      <c r="A30" s="24"/>
      <c r="B30" s="24"/>
      <c r="C30" s="24"/>
      <c r="D30" s="24"/>
      <c r="E30" s="24" t="s">
        <v>74</v>
      </c>
      <c r="F30" s="27">
        <v>0</v>
      </c>
    </row>
    <row r="31" spans="1:7" x14ac:dyDescent="0.25">
      <c r="A31" s="24"/>
      <c r="B31" s="24"/>
      <c r="C31" s="24"/>
      <c r="D31" s="24" t="s">
        <v>75</v>
      </c>
      <c r="E31" s="24"/>
      <c r="F31" s="25">
        <f>ROUND(SUM(F28:F30),5)</f>
        <v>0</v>
      </c>
    </row>
    <row r="32" spans="1:7" x14ac:dyDescent="0.25">
      <c r="A32" s="24"/>
      <c r="B32" s="24"/>
      <c r="C32" s="24"/>
      <c r="D32" s="24" t="s">
        <v>76</v>
      </c>
      <c r="E32" s="24"/>
      <c r="F32" s="25">
        <v>1788.02</v>
      </c>
      <c r="G32" s="26" t="s">
        <v>154</v>
      </c>
    </row>
    <row r="33" spans="1:7" x14ac:dyDescent="0.25">
      <c r="A33" s="24"/>
      <c r="B33" s="24"/>
      <c r="C33" s="24"/>
      <c r="D33" s="24" t="s">
        <v>77</v>
      </c>
      <c r="E33" s="24"/>
      <c r="F33" s="25">
        <v>1419.07</v>
      </c>
    </row>
    <row r="34" spans="1:7" x14ac:dyDescent="0.25">
      <c r="A34" s="24"/>
      <c r="B34" s="24"/>
      <c r="C34" s="24"/>
      <c r="D34" s="24" t="s">
        <v>78</v>
      </c>
      <c r="E34" s="24"/>
      <c r="F34" s="25">
        <v>2216.77</v>
      </c>
      <c r="G34" s="26" t="s">
        <v>96</v>
      </c>
    </row>
    <row r="35" spans="1:7" x14ac:dyDescent="0.25">
      <c r="A35" s="24"/>
      <c r="B35" s="24"/>
      <c r="C35" s="24"/>
      <c r="D35" s="24" t="s">
        <v>79</v>
      </c>
      <c r="E35" s="24"/>
      <c r="F35" s="25">
        <v>522.51</v>
      </c>
      <c r="G35" s="26" t="s">
        <v>154</v>
      </c>
    </row>
    <row r="36" spans="1:7" x14ac:dyDescent="0.25">
      <c r="A36" s="24"/>
      <c r="B36" s="24"/>
      <c r="C36" s="24"/>
      <c r="D36" s="24" t="s">
        <v>80</v>
      </c>
      <c r="E36" s="24"/>
      <c r="F36" s="25">
        <v>3384.85</v>
      </c>
      <c r="G36" s="26" t="s">
        <v>24</v>
      </c>
    </row>
    <row r="37" spans="1:7" x14ac:dyDescent="0.25">
      <c r="A37" s="24"/>
      <c r="B37" s="24"/>
      <c r="C37" s="24"/>
      <c r="D37" s="24" t="s">
        <v>81</v>
      </c>
      <c r="E37" s="24"/>
      <c r="F37" s="25">
        <v>8819.08</v>
      </c>
      <c r="G37" s="26" t="s">
        <v>81</v>
      </c>
    </row>
    <row r="38" spans="1:7" x14ac:dyDescent="0.25">
      <c r="A38" s="24"/>
      <c r="B38" s="24"/>
      <c r="C38" s="24"/>
      <c r="D38" s="24" t="s">
        <v>82</v>
      </c>
      <c r="E38" s="24"/>
      <c r="F38" s="25">
        <v>2100</v>
      </c>
      <c r="G38" s="26" t="s">
        <v>154</v>
      </c>
    </row>
    <row r="39" spans="1:7" x14ac:dyDescent="0.25">
      <c r="A39" s="24"/>
      <c r="B39" s="24"/>
      <c r="C39" s="24"/>
      <c r="D39" s="24" t="s">
        <v>83</v>
      </c>
      <c r="E39" s="24"/>
      <c r="F39" s="25">
        <v>796.07</v>
      </c>
      <c r="G39" s="26" t="s">
        <v>154</v>
      </c>
    </row>
    <row r="40" spans="1:7" x14ac:dyDescent="0.25">
      <c r="A40" s="24"/>
      <c r="B40" s="24"/>
      <c r="C40" s="24"/>
      <c r="D40" s="24" t="s">
        <v>84</v>
      </c>
      <c r="E40" s="24"/>
      <c r="F40" s="25">
        <v>344466</v>
      </c>
    </row>
    <row r="41" spans="1:7" x14ac:dyDescent="0.25">
      <c r="A41" s="24"/>
      <c r="B41" s="24"/>
      <c r="C41" s="24"/>
      <c r="D41" s="24" t="s">
        <v>85</v>
      </c>
      <c r="E41" s="24"/>
      <c r="F41" s="25">
        <v>169.07</v>
      </c>
      <c r="G41" s="26" t="s">
        <v>154</v>
      </c>
    </row>
    <row r="42" spans="1:7" x14ac:dyDescent="0.25">
      <c r="A42" s="24"/>
      <c r="B42" s="24"/>
      <c r="C42" s="24"/>
      <c r="D42" s="24" t="s">
        <v>86</v>
      </c>
      <c r="E42" s="24"/>
      <c r="F42" s="25">
        <v>2947.3</v>
      </c>
      <c r="G42" s="26" t="s">
        <v>154</v>
      </c>
    </row>
    <row r="43" spans="1:7" x14ac:dyDescent="0.25">
      <c r="A43" s="24"/>
      <c r="B43" s="24"/>
      <c r="C43" s="24"/>
      <c r="D43" s="24" t="s">
        <v>87</v>
      </c>
      <c r="E43" s="24"/>
      <c r="F43" s="25">
        <v>1154.57</v>
      </c>
      <c r="G43" s="26" t="s">
        <v>154</v>
      </c>
    </row>
    <row r="44" spans="1:7" x14ac:dyDescent="0.25">
      <c r="A44" s="24"/>
      <c r="B44" s="24"/>
      <c r="C44" s="24"/>
      <c r="D44" s="24" t="s">
        <v>88</v>
      </c>
      <c r="E44" s="24"/>
      <c r="F44" s="25">
        <v>29917</v>
      </c>
      <c r="G44" s="26" t="s">
        <v>154</v>
      </c>
    </row>
    <row r="45" spans="1:7" x14ac:dyDescent="0.25">
      <c r="A45" s="24"/>
      <c r="B45" s="24"/>
      <c r="C45" s="24"/>
      <c r="D45" s="24" t="s">
        <v>24</v>
      </c>
      <c r="E45" s="24"/>
      <c r="F45" s="25"/>
    </row>
    <row r="46" spans="1:7" x14ac:dyDescent="0.25">
      <c r="A46" s="24"/>
      <c r="B46" s="24"/>
      <c r="C46" s="24"/>
      <c r="D46" s="24"/>
      <c r="E46" s="24" t="s">
        <v>89</v>
      </c>
      <c r="F46" s="25">
        <v>0</v>
      </c>
    </row>
    <row r="47" spans="1:7" x14ac:dyDescent="0.25">
      <c r="A47" s="24"/>
      <c r="B47" s="24"/>
      <c r="C47" s="24"/>
      <c r="D47" s="24"/>
      <c r="E47" s="24" t="s">
        <v>90</v>
      </c>
      <c r="F47" s="25">
        <v>38333.519999999997</v>
      </c>
      <c r="G47" s="26" t="s">
        <v>24</v>
      </c>
    </row>
    <row r="48" spans="1:7" x14ac:dyDescent="0.25">
      <c r="A48" s="24"/>
      <c r="B48" s="24"/>
      <c r="C48" s="24"/>
      <c r="D48" s="24"/>
      <c r="E48" s="24" t="s">
        <v>91</v>
      </c>
      <c r="F48" s="25">
        <v>54244.07</v>
      </c>
      <c r="G48" s="26" t="s">
        <v>24</v>
      </c>
    </row>
    <row r="49" spans="1:7" ht="15.75" thickBot="1" x14ac:dyDescent="0.3">
      <c r="A49" s="24"/>
      <c r="B49" s="24"/>
      <c r="C49" s="24"/>
      <c r="D49" s="24"/>
      <c r="E49" s="24" t="s">
        <v>92</v>
      </c>
      <c r="F49" s="27">
        <v>0</v>
      </c>
    </row>
    <row r="50" spans="1:7" x14ac:dyDescent="0.25">
      <c r="A50" s="24"/>
      <c r="B50" s="24"/>
      <c r="C50" s="24"/>
      <c r="D50" s="24" t="s">
        <v>93</v>
      </c>
      <c r="E50" s="24"/>
      <c r="F50" s="25">
        <f>ROUND(SUM(F45:F49),5)</f>
        <v>92577.59</v>
      </c>
    </row>
    <row r="51" spans="1:7" x14ac:dyDescent="0.25">
      <c r="A51" s="24"/>
      <c r="B51" s="24"/>
      <c r="C51" s="24"/>
      <c r="D51" s="24" t="s">
        <v>39</v>
      </c>
      <c r="E51" s="24"/>
      <c r="F51" s="25"/>
    </row>
    <row r="52" spans="1:7" ht="15.75" thickBot="1" x14ac:dyDescent="0.3">
      <c r="A52" s="24"/>
      <c r="B52" s="24"/>
      <c r="C52" s="24"/>
      <c r="D52" s="24"/>
      <c r="E52" s="24" t="s">
        <v>94</v>
      </c>
      <c r="F52" s="27">
        <v>108282.11</v>
      </c>
      <c r="G52" s="26" t="s">
        <v>39</v>
      </c>
    </row>
    <row r="53" spans="1:7" x14ac:dyDescent="0.25">
      <c r="A53" s="24"/>
      <c r="B53" s="24"/>
      <c r="C53" s="24"/>
      <c r="D53" s="24" t="s">
        <v>95</v>
      </c>
      <c r="E53" s="24"/>
      <c r="F53" s="25">
        <f>ROUND(SUM(F51:F52),5)</f>
        <v>108282.11</v>
      </c>
    </row>
    <row r="54" spans="1:7" x14ac:dyDescent="0.25">
      <c r="A54" s="24"/>
      <c r="B54" s="24"/>
      <c r="C54" s="24"/>
      <c r="D54" s="24" t="s">
        <v>96</v>
      </c>
      <c r="E54" s="24"/>
      <c r="F54" s="25"/>
    </row>
    <row r="55" spans="1:7" x14ac:dyDescent="0.25">
      <c r="A55" s="24"/>
      <c r="B55" s="24"/>
      <c r="C55" s="24"/>
      <c r="D55" s="24"/>
      <c r="E55" s="24" t="s">
        <v>97</v>
      </c>
      <c r="F55" s="25">
        <v>15256.29</v>
      </c>
      <c r="G55" s="26" t="s">
        <v>96</v>
      </c>
    </row>
    <row r="56" spans="1:7" x14ac:dyDescent="0.25">
      <c r="A56" s="24"/>
      <c r="B56" s="24"/>
      <c r="C56" s="24"/>
      <c r="D56" s="24"/>
      <c r="E56" s="24" t="s">
        <v>98</v>
      </c>
      <c r="F56" s="25">
        <v>640.70000000000005</v>
      </c>
      <c r="G56" s="26" t="s">
        <v>96</v>
      </c>
    </row>
    <row r="57" spans="1:7" ht="15.75" thickBot="1" x14ac:dyDescent="0.3">
      <c r="A57" s="24"/>
      <c r="B57" s="24"/>
      <c r="C57" s="24"/>
      <c r="D57" s="24"/>
      <c r="E57" s="24" t="s">
        <v>99</v>
      </c>
      <c r="F57" s="27">
        <v>54414.83</v>
      </c>
      <c r="G57" s="26" t="s">
        <v>96</v>
      </c>
    </row>
    <row r="58" spans="1:7" x14ac:dyDescent="0.25">
      <c r="A58" s="24"/>
      <c r="B58" s="24"/>
      <c r="C58" s="24"/>
      <c r="D58" s="24" t="s">
        <v>100</v>
      </c>
      <c r="E58" s="24"/>
      <c r="F58" s="25">
        <f>ROUND(SUM(F54:F57),5)</f>
        <v>70311.820000000007</v>
      </c>
    </row>
    <row r="59" spans="1:7" x14ac:dyDescent="0.25">
      <c r="A59" s="24"/>
      <c r="B59" s="24"/>
      <c r="C59" s="24"/>
      <c r="D59" s="24" t="s">
        <v>20</v>
      </c>
      <c r="E59" s="24"/>
      <c r="F59" s="25"/>
    </row>
    <row r="60" spans="1:7" x14ac:dyDescent="0.25">
      <c r="A60" s="24"/>
      <c r="B60" s="24"/>
      <c r="C60" s="24"/>
      <c r="D60" s="24"/>
      <c r="E60" s="24" t="s">
        <v>5</v>
      </c>
      <c r="F60" s="25">
        <v>1147.1400000000001</v>
      </c>
      <c r="G60" s="26" t="s">
        <v>155</v>
      </c>
    </row>
    <row r="61" spans="1:7" x14ac:dyDescent="0.25">
      <c r="A61" s="24"/>
      <c r="B61" s="24"/>
      <c r="C61" s="24"/>
      <c r="D61" s="24"/>
      <c r="E61" s="24" t="s">
        <v>4</v>
      </c>
      <c r="F61" s="25">
        <v>37593.910000000003</v>
      </c>
      <c r="G61" s="26" t="s">
        <v>155</v>
      </c>
    </row>
    <row r="62" spans="1:7" ht="15.75" thickBot="1" x14ac:dyDescent="0.3">
      <c r="A62" s="24"/>
      <c r="B62" s="24"/>
      <c r="C62" s="24"/>
      <c r="D62" s="24"/>
      <c r="E62" s="24" t="s">
        <v>101</v>
      </c>
      <c r="F62" s="27">
        <v>0</v>
      </c>
    </row>
    <row r="63" spans="1:7" x14ac:dyDescent="0.25">
      <c r="A63" s="24"/>
      <c r="B63" s="24"/>
      <c r="C63" s="24"/>
      <c r="D63" s="24" t="s">
        <v>102</v>
      </c>
      <c r="E63" s="24"/>
      <c r="F63" s="25">
        <f>ROUND(SUM(F59:F62),5)</f>
        <v>38741.050000000003</v>
      </c>
    </row>
    <row r="64" spans="1:7" x14ac:dyDescent="0.25">
      <c r="A64" s="24"/>
      <c r="B64" s="24"/>
      <c r="C64" s="24"/>
      <c r="D64" s="24" t="s">
        <v>103</v>
      </c>
      <c r="E64" s="24"/>
      <c r="F64" s="25">
        <v>2600.34</v>
      </c>
      <c r="G64" s="26" t="s">
        <v>154</v>
      </c>
    </row>
    <row r="65" spans="1:7" x14ac:dyDescent="0.25">
      <c r="A65" s="24"/>
      <c r="B65" s="24"/>
      <c r="C65" s="24"/>
      <c r="D65" s="24" t="s">
        <v>104</v>
      </c>
      <c r="E65" s="24"/>
      <c r="F65" s="25">
        <v>5757.83</v>
      </c>
      <c r="G65" s="26" t="s">
        <v>154</v>
      </c>
    </row>
    <row r="66" spans="1:7" x14ac:dyDescent="0.25">
      <c r="A66" s="24"/>
      <c r="B66" s="24"/>
      <c r="C66" s="24"/>
      <c r="D66" s="24" t="s">
        <v>105</v>
      </c>
      <c r="E66" s="24"/>
      <c r="F66" s="25"/>
    </row>
    <row r="67" spans="1:7" x14ac:dyDescent="0.25">
      <c r="A67" s="24"/>
      <c r="B67" s="24"/>
      <c r="C67" s="24"/>
      <c r="D67" s="24"/>
      <c r="E67" s="24" t="s">
        <v>106</v>
      </c>
      <c r="F67" s="25">
        <v>28500</v>
      </c>
    </row>
    <row r="68" spans="1:7" ht="15.75" thickBot="1" x14ac:dyDescent="0.3">
      <c r="A68" s="24"/>
      <c r="B68" s="24"/>
      <c r="C68" s="24"/>
      <c r="D68" s="24"/>
      <c r="E68" s="24" t="s">
        <v>107</v>
      </c>
      <c r="F68" s="27">
        <v>255688.23</v>
      </c>
    </row>
    <row r="69" spans="1:7" x14ac:dyDescent="0.25">
      <c r="A69" s="24"/>
      <c r="B69" s="24"/>
      <c r="C69" s="24"/>
      <c r="D69" s="24" t="s">
        <v>108</v>
      </c>
      <c r="E69" s="24"/>
      <c r="F69" s="25">
        <f>ROUND(SUM(F66:F68),5)</f>
        <v>284188.23</v>
      </c>
    </row>
    <row r="70" spans="1:7" x14ac:dyDescent="0.25">
      <c r="A70" s="24"/>
      <c r="B70" s="24"/>
      <c r="C70" s="24"/>
      <c r="D70" s="24" t="s">
        <v>109</v>
      </c>
      <c r="E70" s="24"/>
      <c r="F70" s="25">
        <v>22462</v>
      </c>
    </row>
    <row r="71" spans="1:7" x14ac:dyDescent="0.25">
      <c r="A71" s="24"/>
      <c r="B71" s="24"/>
      <c r="C71" s="24"/>
      <c r="D71" s="24" t="s">
        <v>110</v>
      </c>
      <c r="E71" s="24"/>
      <c r="F71" s="25">
        <v>9999.02</v>
      </c>
      <c r="G71" s="26" t="s">
        <v>154</v>
      </c>
    </row>
    <row r="72" spans="1:7" x14ac:dyDescent="0.25">
      <c r="A72" s="24"/>
      <c r="B72" s="24"/>
      <c r="C72" s="24"/>
      <c r="D72" s="24" t="s">
        <v>21</v>
      </c>
      <c r="E72" s="24"/>
      <c r="F72" s="25"/>
    </row>
    <row r="73" spans="1:7" x14ac:dyDescent="0.25">
      <c r="A73" s="24"/>
      <c r="B73" s="24"/>
      <c r="C73" s="24"/>
      <c r="D73" s="24"/>
      <c r="E73" s="24" t="s">
        <v>111</v>
      </c>
      <c r="F73" s="25">
        <v>15000</v>
      </c>
    </row>
    <row r="74" spans="1:7" x14ac:dyDescent="0.25">
      <c r="A74" s="24"/>
      <c r="B74" s="24"/>
      <c r="C74" s="24"/>
      <c r="D74" s="24"/>
      <c r="E74" s="24" t="s">
        <v>112</v>
      </c>
      <c r="F74" s="25">
        <v>19450</v>
      </c>
    </row>
    <row r="75" spans="1:7" ht="15.75" thickBot="1" x14ac:dyDescent="0.3">
      <c r="A75" s="24"/>
      <c r="B75" s="24"/>
      <c r="C75" s="24"/>
      <c r="D75" s="24"/>
      <c r="E75" s="24" t="s">
        <v>113</v>
      </c>
      <c r="F75" s="27">
        <v>899.9</v>
      </c>
    </row>
    <row r="76" spans="1:7" x14ac:dyDescent="0.25">
      <c r="A76" s="24"/>
      <c r="B76" s="24"/>
      <c r="C76" s="24"/>
      <c r="D76" s="24" t="s">
        <v>114</v>
      </c>
      <c r="E76" s="24"/>
      <c r="F76" s="25">
        <f>ROUND(SUM(F72:F75),5)</f>
        <v>35349.9</v>
      </c>
    </row>
    <row r="77" spans="1:7" x14ac:dyDescent="0.25">
      <c r="A77" s="24"/>
      <c r="B77" s="24"/>
      <c r="C77" s="24"/>
      <c r="D77" s="24" t="s">
        <v>115</v>
      </c>
      <c r="E77" s="24"/>
      <c r="F77" s="25">
        <v>15490.97</v>
      </c>
      <c r="G77" s="26" t="s">
        <v>154</v>
      </c>
    </row>
    <row r="78" spans="1:7" x14ac:dyDescent="0.25">
      <c r="A78" s="24"/>
      <c r="B78" s="24"/>
      <c r="C78" s="24"/>
      <c r="D78" s="24" t="s">
        <v>116</v>
      </c>
      <c r="E78" s="24"/>
      <c r="F78" s="25">
        <v>207.2</v>
      </c>
    </row>
    <row r="79" spans="1:7" x14ac:dyDescent="0.25">
      <c r="A79" s="24"/>
      <c r="B79" s="24"/>
      <c r="C79" s="24"/>
      <c r="D79" s="24" t="s">
        <v>117</v>
      </c>
      <c r="E79" s="24"/>
      <c r="F79" s="25"/>
    </row>
    <row r="80" spans="1:7" x14ac:dyDescent="0.25">
      <c r="A80" s="24"/>
      <c r="B80" s="24"/>
      <c r="C80" s="24"/>
      <c r="D80" s="24"/>
      <c r="E80" s="24" t="s">
        <v>118</v>
      </c>
      <c r="F80" s="25">
        <v>50</v>
      </c>
      <c r="G80" s="26" t="s">
        <v>96</v>
      </c>
    </row>
    <row r="81" spans="1:7" x14ac:dyDescent="0.25">
      <c r="A81" s="24"/>
      <c r="B81" s="24"/>
      <c r="C81" s="24"/>
      <c r="D81" s="24"/>
      <c r="E81" s="24" t="s">
        <v>119</v>
      </c>
      <c r="F81" s="25">
        <v>3409.35</v>
      </c>
      <c r="G81" s="26" t="s">
        <v>96</v>
      </c>
    </row>
    <row r="82" spans="1:7" ht="15.75" thickBot="1" x14ac:dyDescent="0.3">
      <c r="A82" s="24"/>
      <c r="B82" s="24"/>
      <c r="C82" s="24"/>
      <c r="D82" s="24"/>
      <c r="E82" s="24" t="s">
        <v>120</v>
      </c>
      <c r="F82" s="27">
        <v>964.19</v>
      </c>
      <c r="G82" s="26" t="s">
        <v>96</v>
      </c>
    </row>
    <row r="83" spans="1:7" x14ac:dyDescent="0.25">
      <c r="A83" s="24"/>
      <c r="B83" s="24"/>
      <c r="C83" s="24"/>
      <c r="D83" s="24" t="s">
        <v>121</v>
      </c>
      <c r="E83" s="24"/>
      <c r="F83" s="25">
        <f>ROUND(SUM(F79:F82),5)</f>
        <v>4423.54</v>
      </c>
    </row>
    <row r="84" spans="1:7" x14ac:dyDescent="0.25">
      <c r="A84" s="24"/>
      <c r="B84" s="24"/>
      <c r="C84" s="24"/>
      <c r="D84" s="24" t="s">
        <v>16</v>
      </c>
      <c r="E84" s="24"/>
      <c r="F84" s="25">
        <v>85224</v>
      </c>
    </row>
    <row r="85" spans="1:7" x14ac:dyDescent="0.25">
      <c r="A85" s="24"/>
      <c r="B85" s="24"/>
      <c r="C85" s="24"/>
      <c r="D85" s="24" t="s">
        <v>122</v>
      </c>
      <c r="E85" s="24"/>
      <c r="F85" s="25">
        <v>430.23</v>
      </c>
      <c r="G85" s="26" t="s">
        <v>154</v>
      </c>
    </row>
    <row r="86" spans="1:7" x14ac:dyDescent="0.25">
      <c r="A86" s="24"/>
      <c r="B86" s="24"/>
      <c r="C86" s="24"/>
      <c r="D86" s="24" t="s">
        <v>123</v>
      </c>
      <c r="E86" s="24"/>
      <c r="F86" s="25"/>
    </row>
    <row r="87" spans="1:7" ht="15.75" thickBot="1" x14ac:dyDescent="0.3">
      <c r="A87" s="24"/>
      <c r="B87" s="24"/>
      <c r="C87" s="24"/>
      <c r="D87" s="24"/>
      <c r="E87" s="24" t="s">
        <v>124</v>
      </c>
      <c r="F87" s="27">
        <v>0</v>
      </c>
    </row>
    <row r="88" spans="1:7" x14ac:dyDescent="0.25">
      <c r="A88" s="24"/>
      <c r="B88" s="24"/>
      <c r="C88" s="24"/>
      <c r="D88" s="24" t="s">
        <v>125</v>
      </c>
      <c r="E88" s="24"/>
      <c r="F88" s="25">
        <f>ROUND(SUM(F86:F87),5)</f>
        <v>0</v>
      </c>
    </row>
    <row r="89" spans="1:7" x14ac:dyDescent="0.25">
      <c r="A89" s="24"/>
      <c r="B89" s="24"/>
      <c r="C89" s="24"/>
      <c r="D89" s="24" t="s">
        <v>126</v>
      </c>
      <c r="E89" s="24"/>
      <c r="F89" s="25"/>
    </row>
    <row r="90" spans="1:7" x14ac:dyDescent="0.25">
      <c r="A90" s="24"/>
      <c r="B90" s="24"/>
      <c r="C90" s="24"/>
      <c r="D90" s="24"/>
      <c r="E90" s="24" t="s">
        <v>127</v>
      </c>
      <c r="F90" s="25">
        <v>0</v>
      </c>
    </row>
    <row r="91" spans="1:7" x14ac:dyDescent="0.25">
      <c r="A91" s="24"/>
      <c r="B91" s="24"/>
      <c r="C91" s="24"/>
      <c r="D91" s="24"/>
      <c r="E91" s="24" t="s">
        <v>128</v>
      </c>
      <c r="F91" s="25">
        <v>0</v>
      </c>
    </row>
    <row r="92" spans="1:7" x14ac:dyDescent="0.25">
      <c r="A92" s="24"/>
      <c r="B92" s="24"/>
      <c r="C92" s="24"/>
      <c r="D92" s="24"/>
      <c r="E92" s="24" t="s">
        <v>129</v>
      </c>
      <c r="F92" s="25">
        <v>0</v>
      </c>
    </row>
    <row r="93" spans="1:7" ht="15.75" thickBot="1" x14ac:dyDescent="0.3">
      <c r="A93" s="24"/>
      <c r="B93" s="24"/>
      <c r="C93" s="24"/>
      <c r="D93" s="24"/>
      <c r="E93" s="24" t="s">
        <v>130</v>
      </c>
      <c r="F93" s="27">
        <v>0</v>
      </c>
    </row>
    <row r="94" spans="1:7" x14ac:dyDescent="0.25">
      <c r="A94" s="24"/>
      <c r="B94" s="24"/>
      <c r="C94" s="24"/>
      <c r="D94" s="24" t="s">
        <v>131</v>
      </c>
      <c r="E94" s="24"/>
      <c r="F94" s="25">
        <f>ROUND(SUM(F89:F93),5)</f>
        <v>0</v>
      </c>
    </row>
    <row r="95" spans="1:7" x14ac:dyDescent="0.25">
      <c r="A95" s="24"/>
      <c r="B95" s="24"/>
      <c r="C95" s="24"/>
      <c r="D95" s="24" t="s">
        <v>132</v>
      </c>
      <c r="E95" s="24"/>
      <c r="F95" s="25">
        <v>6895.15</v>
      </c>
    </row>
    <row r="96" spans="1:7" x14ac:dyDescent="0.25">
      <c r="A96" s="24"/>
      <c r="B96" s="24"/>
      <c r="C96" s="24"/>
      <c r="D96" s="24" t="s">
        <v>133</v>
      </c>
      <c r="E96" s="24"/>
      <c r="F96" s="25"/>
    </row>
    <row r="97" spans="1:7" ht="15.75" thickBot="1" x14ac:dyDescent="0.3">
      <c r="A97" s="24"/>
      <c r="B97" s="24"/>
      <c r="C97" s="24"/>
      <c r="D97" s="24"/>
      <c r="E97" s="24" t="s">
        <v>134</v>
      </c>
      <c r="F97" s="27">
        <v>75</v>
      </c>
      <c r="G97" s="26" t="s">
        <v>154</v>
      </c>
    </row>
    <row r="98" spans="1:7" x14ac:dyDescent="0.25">
      <c r="A98" s="24"/>
      <c r="B98" s="24"/>
      <c r="C98" s="24"/>
      <c r="D98" s="24" t="s">
        <v>135</v>
      </c>
      <c r="E98" s="24"/>
      <c r="F98" s="25">
        <f>ROUND(SUM(F96:F97),5)</f>
        <v>75</v>
      </c>
    </row>
    <row r="99" spans="1:7" x14ac:dyDescent="0.25">
      <c r="A99" s="24"/>
      <c r="B99" s="24"/>
      <c r="C99" s="24"/>
      <c r="D99" s="24" t="s">
        <v>136</v>
      </c>
      <c r="E99" s="24"/>
      <c r="F99" s="25"/>
    </row>
    <row r="100" spans="1:7" x14ac:dyDescent="0.25">
      <c r="A100" s="24"/>
      <c r="B100" s="24"/>
      <c r="C100" s="24"/>
      <c r="D100" s="24"/>
      <c r="E100" s="24" t="s">
        <v>137</v>
      </c>
      <c r="F100" s="25">
        <v>51617</v>
      </c>
    </row>
    <row r="101" spans="1:7" x14ac:dyDescent="0.25">
      <c r="A101" s="24"/>
      <c r="B101" s="24"/>
      <c r="C101" s="24"/>
      <c r="D101" s="24"/>
      <c r="E101" s="24" t="s">
        <v>5</v>
      </c>
      <c r="F101" s="25">
        <v>142421.87</v>
      </c>
    </row>
    <row r="102" spans="1:7" ht="15.75" thickBot="1" x14ac:dyDescent="0.3">
      <c r="A102" s="24"/>
      <c r="B102" s="24"/>
      <c r="C102" s="24"/>
      <c r="D102" s="24"/>
      <c r="E102" s="24" t="s">
        <v>4</v>
      </c>
      <c r="F102" s="27">
        <v>71163.28</v>
      </c>
    </row>
    <row r="103" spans="1:7" x14ac:dyDescent="0.25">
      <c r="A103" s="24"/>
      <c r="B103" s="24"/>
      <c r="C103" s="24"/>
      <c r="D103" s="24" t="s">
        <v>138</v>
      </c>
      <c r="E103" s="24"/>
      <c r="F103" s="25">
        <f>ROUND(SUM(F99:F102),5)</f>
        <v>265202.15000000002</v>
      </c>
    </row>
    <row r="104" spans="1:7" ht="15.75" thickBot="1" x14ac:dyDescent="0.3">
      <c r="A104" s="24"/>
      <c r="B104" s="24"/>
      <c r="C104" s="24"/>
      <c r="D104" s="24" t="s">
        <v>139</v>
      </c>
      <c r="E104" s="24"/>
      <c r="F104" s="28">
        <v>6139.25</v>
      </c>
      <c r="G104" s="26" t="s">
        <v>81</v>
      </c>
    </row>
    <row r="105" spans="1:7" ht="15.75" thickBot="1" x14ac:dyDescent="0.3">
      <c r="A105" s="24"/>
      <c r="B105" s="24"/>
      <c r="C105" s="24" t="s">
        <v>140</v>
      </c>
      <c r="D105" s="24"/>
      <c r="E105" s="24"/>
      <c r="F105" s="29">
        <f>ROUND(F27+SUM(F31:F44)+F50+F53+F58+SUM(F63:F65)+SUM(F69:F71)+SUM(F76:F78)+SUM(F83:F85)+F88+SUM(F94:F95)+F98+SUM(F103:F104),5)</f>
        <v>1454057.69</v>
      </c>
    </row>
    <row r="106" spans="1:7" x14ac:dyDescent="0.25">
      <c r="A106" s="24"/>
      <c r="B106" s="24" t="s">
        <v>141</v>
      </c>
      <c r="C106" s="24"/>
      <c r="D106" s="24"/>
      <c r="E106" s="24"/>
      <c r="F106" s="25">
        <f>ROUND(F2+F26-F105,5)</f>
        <v>-387693.49</v>
      </c>
    </row>
    <row r="107" spans="1:7" x14ac:dyDescent="0.25">
      <c r="A107" s="24"/>
      <c r="B107" s="24" t="s">
        <v>142</v>
      </c>
      <c r="C107" s="24"/>
      <c r="D107" s="24"/>
      <c r="E107" s="24"/>
      <c r="F107" s="25"/>
    </row>
    <row r="108" spans="1:7" x14ac:dyDescent="0.25">
      <c r="A108" s="24"/>
      <c r="B108" s="24"/>
      <c r="C108" s="24" t="s">
        <v>143</v>
      </c>
      <c r="D108" s="24"/>
      <c r="E108" s="24"/>
      <c r="F108" s="25"/>
    </row>
    <row r="109" spans="1:7" x14ac:dyDescent="0.25">
      <c r="A109" s="24"/>
      <c r="B109" s="24"/>
      <c r="C109" s="24"/>
      <c r="D109" s="24" t="s">
        <v>144</v>
      </c>
      <c r="E109" s="24"/>
      <c r="F109" s="25">
        <v>31247.02</v>
      </c>
    </row>
    <row r="110" spans="1:7" x14ac:dyDescent="0.25">
      <c r="A110" s="24"/>
      <c r="B110" s="24"/>
      <c r="C110" s="24"/>
      <c r="D110" s="24" t="s">
        <v>35</v>
      </c>
      <c r="E110" s="24"/>
      <c r="F110" s="25">
        <v>469.15</v>
      </c>
    </row>
    <row r="111" spans="1:7" ht="15.75" thickBot="1" x14ac:dyDescent="0.3">
      <c r="A111" s="24"/>
      <c r="B111" s="24"/>
      <c r="C111" s="24"/>
      <c r="D111" s="24" t="s">
        <v>145</v>
      </c>
      <c r="E111" s="24"/>
      <c r="F111" s="27">
        <v>515</v>
      </c>
      <c r="G111" s="26" t="s">
        <v>153</v>
      </c>
    </row>
    <row r="112" spans="1:7" x14ac:dyDescent="0.25">
      <c r="A112" s="24"/>
      <c r="B112" s="24"/>
      <c r="C112" s="24" t="s">
        <v>146</v>
      </c>
      <c r="D112" s="24"/>
      <c r="E112" s="24"/>
      <c r="F112" s="25">
        <f>ROUND(SUM(F108:F111),5)</f>
        <v>32231.17</v>
      </c>
    </row>
    <row r="113" spans="1:6" x14ac:dyDescent="0.25">
      <c r="A113" s="24"/>
      <c r="B113" s="24"/>
      <c r="C113" s="24" t="s">
        <v>147</v>
      </c>
      <c r="D113" s="24"/>
      <c r="E113" s="24"/>
      <c r="F113" s="25"/>
    </row>
    <row r="114" spans="1:6" ht="15.75" thickBot="1" x14ac:dyDescent="0.3">
      <c r="A114" s="24"/>
      <c r="B114" s="24"/>
      <c r="C114" s="24"/>
      <c r="D114" s="24" t="s">
        <v>148</v>
      </c>
      <c r="E114" s="24"/>
      <c r="F114" s="28">
        <v>0</v>
      </c>
    </row>
    <row r="115" spans="1:6" ht="15.75" thickBot="1" x14ac:dyDescent="0.3">
      <c r="A115" s="24"/>
      <c r="B115" s="24"/>
      <c r="C115" s="24" t="s">
        <v>149</v>
      </c>
      <c r="D115" s="24"/>
      <c r="E115" s="24"/>
      <c r="F115" s="30">
        <f>ROUND(SUM(F113:F114),5)</f>
        <v>0</v>
      </c>
    </row>
    <row r="116" spans="1:6" ht="15.75" thickBot="1" x14ac:dyDescent="0.3">
      <c r="A116" s="24"/>
      <c r="B116" s="24" t="s">
        <v>150</v>
      </c>
      <c r="C116" s="24"/>
      <c r="D116" s="24"/>
      <c r="E116" s="24"/>
      <c r="F116" s="30">
        <f>ROUND(F107+F112-F115,5)</f>
        <v>32231.17</v>
      </c>
    </row>
    <row r="117" spans="1:6" s="32" customFormat="1" ht="12" thickBot="1" x14ac:dyDescent="0.25">
      <c r="A117" s="24" t="s">
        <v>151</v>
      </c>
      <c r="B117" s="24"/>
      <c r="C117" s="24"/>
      <c r="D117" s="24"/>
      <c r="E117" s="24"/>
      <c r="F117" s="31">
        <f>ROUND(F106+F116,5)</f>
        <v>-355462.32</v>
      </c>
    </row>
    <row r="118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3:34 PM
&amp;"Arial,Bold"&amp;8 11/27/18
&amp;"Arial,Bold"&amp;8 Cash Basis&amp;C&amp;"Arial,Bold"&amp;12 Western Lewis Rectorville Water and Gas District
&amp;"Arial,Bold"&amp;14 Profit &amp;&amp; Loss
&amp;"Arial,Bold"&amp;10 January through December 2017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1"/>
  <sheetViews>
    <sheetView zoomScaleNormal="100" workbookViewId="0">
      <pane xSplit="19" ySplit="8" topLeftCell="T9" activePane="bottomRight" state="frozen"/>
      <selection pane="topRight" activeCell="T1" sqref="T1"/>
      <selection pane="bottomLeft" activeCell="A9" sqref="A9"/>
      <selection pane="bottomRight" activeCell="AS276" sqref="AS276"/>
    </sheetView>
  </sheetViews>
  <sheetFormatPr defaultColWidth="8.42578125" defaultRowHeight="12.75" x14ac:dyDescent="0.2"/>
  <cols>
    <col min="1" max="1" width="34.28515625" customWidth="1"/>
    <col min="2" max="2" width="0.5703125" customWidth="1"/>
    <col min="3" max="3" width="11.140625" style="52" bestFit="1" customWidth="1"/>
    <col min="4" max="4" width="1.7109375" customWidth="1"/>
    <col min="5" max="5" width="5.42578125" bestFit="1" customWidth="1"/>
    <col min="6" max="6" width="0.5703125" customWidth="1"/>
    <col min="7" max="7" width="16.85546875" bestFit="1" customWidth="1"/>
    <col min="8" max="8" width="0.5703125" customWidth="1"/>
    <col min="9" max="9" width="10.42578125" hidden="1" customWidth="1"/>
    <col min="10" max="10" width="0.5703125" hidden="1" customWidth="1"/>
    <col min="11" max="11" width="1.5703125" hidden="1" customWidth="1"/>
    <col min="12" max="12" width="0.5703125" hidden="1" customWidth="1"/>
    <col min="13" max="13" width="2.140625" hidden="1" customWidth="1"/>
    <col min="14" max="14" width="0.42578125" hidden="1" customWidth="1"/>
    <col min="15" max="15" width="9.140625" hidden="1" customWidth="1"/>
    <col min="16" max="16" width="0.5703125" hidden="1" customWidth="1"/>
    <col min="17" max="17" width="12.7109375" hidden="1" customWidth="1"/>
    <col min="18" max="18" width="0.42578125" hidden="1" customWidth="1"/>
    <col min="19" max="19" width="13.140625" hidden="1" customWidth="1"/>
    <col min="20" max="20" width="2.5703125" customWidth="1"/>
    <col min="21" max="21" width="15.5703125" hidden="1" customWidth="1"/>
    <col min="22" max="22" width="12.140625" hidden="1" customWidth="1"/>
    <col min="23" max="23" width="15.7109375" hidden="1" customWidth="1"/>
    <col min="24" max="24" width="13.7109375" hidden="1" customWidth="1"/>
    <col min="25" max="28" width="15.5703125" hidden="1" customWidth="1"/>
    <col min="29" max="33" width="15.5703125" style="53" hidden="1" customWidth="1"/>
    <col min="34" max="34" width="16.85546875" style="53" hidden="1" customWidth="1"/>
    <col min="35" max="35" width="14.42578125" style="53" hidden="1" customWidth="1"/>
    <col min="36" max="36" width="16.85546875" style="53" hidden="1" customWidth="1"/>
    <col min="37" max="37" width="16" style="53" hidden="1" customWidth="1"/>
    <col min="38" max="38" width="12.7109375" style="53" hidden="1" customWidth="1"/>
    <col min="39" max="39" width="15.5703125" style="53" hidden="1" customWidth="1"/>
    <col min="40" max="40" width="12.7109375" style="53" bestFit="1" customWidth="1"/>
    <col min="41" max="41" width="11.28515625" style="53" bestFit="1" customWidth="1"/>
    <col min="42" max="42" width="12.7109375" style="53" bestFit="1" customWidth="1"/>
    <col min="43" max="43" width="11.28515625" style="53" bestFit="1" customWidth="1"/>
    <col min="44" max="44" width="12.7109375" style="53" bestFit="1" customWidth="1"/>
    <col min="45" max="47" width="15.5703125" style="53" customWidth="1"/>
    <col min="48" max="48" width="16.28515625" bestFit="1" customWidth="1"/>
    <col min="257" max="257" width="34.28515625" customWidth="1"/>
    <col min="258" max="258" width="0.5703125" customWidth="1"/>
    <col min="259" max="259" width="11.140625" bestFit="1" customWidth="1"/>
    <col min="260" max="260" width="1.7109375" customWidth="1"/>
    <col min="261" max="261" width="5.42578125" bestFit="1" customWidth="1"/>
    <col min="262" max="262" width="0.5703125" customWidth="1"/>
    <col min="263" max="263" width="16.85546875" bestFit="1" customWidth="1"/>
    <col min="264" max="264" width="0.5703125" customWidth="1"/>
    <col min="265" max="275" width="0" hidden="1" customWidth="1"/>
    <col min="276" max="276" width="2.5703125" customWidth="1"/>
    <col min="277" max="295" width="0" hidden="1" customWidth="1"/>
    <col min="296" max="296" width="12.7109375" bestFit="1" customWidth="1"/>
    <col min="297" max="297" width="11.28515625" bestFit="1" customWidth="1"/>
    <col min="298" max="298" width="12.7109375" bestFit="1" customWidth="1"/>
    <col min="299" max="299" width="11.28515625" bestFit="1" customWidth="1"/>
    <col min="300" max="300" width="12.7109375" bestFit="1" customWidth="1"/>
    <col min="301" max="303" width="15.5703125" customWidth="1"/>
    <col min="304" max="304" width="16.28515625" bestFit="1" customWidth="1"/>
    <col min="513" max="513" width="34.28515625" customWidth="1"/>
    <col min="514" max="514" width="0.5703125" customWidth="1"/>
    <col min="515" max="515" width="11.140625" bestFit="1" customWidth="1"/>
    <col min="516" max="516" width="1.7109375" customWidth="1"/>
    <col min="517" max="517" width="5.42578125" bestFit="1" customWidth="1"/>
    <col min="518" max="518" width="0.5703125" customWidth="1"/>
    <col min="519" max="519" width="16.85546875" bestFit="1" customWidth="1"/>
    <col min="520" max="520" width="0.5703125" customWidth="1"/>
    <col min="521" max="531" width="0" hidden="1" customWidth="1"/>
    <col min="532" max="532" width="2.5703125" customWidth="1"/>
    <col min="533" max="551" width="0" hidden="1" customWidth="1"/>
    <col min="552" max="552" width="12.7109375" bestFit="1" customWidth="1"/>
    <col min="553" max="553" width="11.28515625" bestFit="1" customWidth="1"/>
    <col min="554" max="554" width="12.7109375" bestFit="1" customWidth="1"/>
    <col min="555" max="555" width="11.28515625" bestFit="1" customWidth="1"/>
    <col min="556" max="556" width="12.7109375" bestFit="1" customWidth="1"/>
    <col min="557" max="559" width="15.5703125" customWidth="1"/>
    <col min="560" max="560" width="16.28515625" bestFit="1" customWidth="1"/>
    <col min="769" max="769" width="34.28515625" customWidth="1"/>
    <col min="770" max="770" width="0.5703125" customWidth="1"/>
    <col min="771" max="771" width="11.140625" bestFit="1" customWidth="1"/>
    <col min="772" max="772" width="1.7109375" customWidth="1"/>
    <col min="773" max="773" width="5.42578125" bestFit="1" customWidth="1"/>
    <col min="774" max="774" width="0.5703125" customWidth="1"/>
    <col min="775" max="775" width="16.85546875" bestFit="1" customWidth="1"/>
    <col min="776" max="776" width="0.5703125" customWidth="1"/>
    <col min="777" max="787" width="0" hidden="1" customWidth="1"/>
    <col min="788" max="788" width="2.5703125" customWidth="1"/>
    <col min="789" max="807" width="0" hidden="1" customWidth="1"/>
    <col min="808" max="808" width="12.7109375" bestFit="1" customWidth="1"/>
    <col min="809" max="809" width="11.28515625" bestFit="1" customWidth="1"/>
    <col min="810" max="810" width="12.7109375" bestFit="1" customWidth="1"/>
    <col min="811" max="811" width="11.28515625" bestFit="1" customWidth="1"/>
    <col min="812" max="812" width="12.7109375" bestFit="1" customWidth="1"/>
    <col min="813" max="815" width="15.5703125" customWidth="1"/>
    <col min="816" max="816" width="16.28515625" bestFit="1" customWidth="1"/>
    <col min="1025" max="1025" width="34.28515625" customWidth="1"/>
    <col min="1026" max="1026" width="0.5703125" customWidth="1"/>
    <col min="1027" max="1027" width="11.140625" bestFit="1" customWidth="1"/>
    <col min="1028" max="1028" width="1.7109375" customWidth="1"/>
    <col min="1029" max="1029" width="5.42578125" bestFit="1" customWidth="1"/>
    <col min="1030" max="1030" width="0.5703125" customWidth="1"/>
    <col min="1031" max="1031" width="16.85546875" bestFit="1" customWidth="1"/>
    <col min="1032" max="1032" width="0.5703125" customWidth="1"/>
    <col min="1033" max="1043" width="0" hidden="1" customWidth="1"/>
    <col min="1044" max="1044" width="2.5703125" customWidth="1"/>
    <col min="1045" max="1063" width="0" hidden="1" customWidth="1"/>
    <col min="1064" max="1064" width="12.7109375" bestFit="1" customWidth="1"/>
    <col min="1065" max="1065" width="11.28515625" bestFit="1" customWidth="1"/>
    <col min="1066" max="1066" width="12.7109375" bestFit="1" customWidth="1"/>
    <col min="1067" max="1067" width="11.28515625" bestFit="1" customWidth="1"/>
    <col min="1068" max="1068" width="12.7109375" bestFit="1" customWidth="1"/>
    <col min="1069" max="1071" width="15.5703125" customWidth="1"/>
    <col min="1072" max="1072" width="16.28515625" bestFit="1" customWidth="1"/>
    <col min="1281" max="1281" width="34.28515625" customWidth="1"/>
    <col min="1282" max="1282" width="0.5703125" customWidth="1"/>
    <col min="1283" max="1283" width="11.140625" bestFit="1" customWidth="1"/>
    <col min="1284" max="1284" width="1.7109375" customWidth="1"/>
    <col min="1285" max="1285" width="5.42578125" bestFit="1" customWidth="1"/>
    <col min="1286" max="1286" width="0.5703125" customWidth="1"/>
    <col min="1287" max="1287" width="16.85546875" bestFit="1" customWidth="1"/>
    <col min="1288" max="1288" width="0.5703125" customWidth="1"/>
    <col min="1289" max="1299" width="0" hidden="1" customWidth="1"/>
    <col min="1300" max="1300" width="2.5703125" customWidth="1"/>
    <col min="1301" max="1319" width="0" hidden="1" customWidth="1"/>
    <col min="1320" max="1320" width="12.7109375" bestFit="1" customWidth="1"/>
    <col min="1321" max="1321" width="11.28515625" bestFit="1" customWidth="1"/>
    <col min="1322" max="1322" width="12.7109375" bestFit="1" customWidth="1"/>
    <col min="1323" max="1323" width="11.28515625" bestFit="1" customWidth="1"/>
    <col min="1324" max="1324" width="12.7109375" bestFit="1" customWidth="1"/>
    <col min="1325" max="1327" width="15.5703125" customWidth="1"/>
    <col min="1328" max="1328" width="16.28515625" bestFit="1" customWidth="1"/>
    <col min="1537" max="1537" width="34.28515625" customWidth="1"/>
    <col min="1538" max="1538" width="0.5703125" customWidth="1"/>
    <col min="1539" max="1539" width="11.140625" bestFit="1" customWidth="1"/>
    <col min="1540" max="1540" width="1.7109375" customWidth="1"/>
    <col min="1541" max="1541" width="5.42578125" bestFit="1" customWidth="1"/>
    <col min="1542" max="1542" width="0.5703125" customWidth="1"/>
    <col min="1543" max="1543" width="16.85546875" bestFit="1" customWidth="1"/>
    <col min="1544" max="1544" width="0.5703125" customWidth="1"/>
    <col min="1545" max="1555" width="0" hidden="1" customWidth="1"/>
    <col min="1556" max="1556" width="2.5703125" customWidth="1"/>
    <col min="1557" max="1575" width="0" hidden="1" customWidth="1"/>
    <col min="1576" max="1576" width="12.7109375" bestFit="1" customWidth="1"/>
    <col min="1577" max="1577" width="11.28515625" bestFit="1" customWidth="1"/>
    <col min="1578" max="1578" width="12.7109375" bestFit="1" customWidth="1"/>
    <col min="1579" max="1579" width="11.28515625" bestFit="1" customWidth="1"/>
    <col min="1580" max="1580" width="12.7109375" bestFit="1" customWidth="1"/>
    <col min="1581" max="1583" width="15.5703125" customWidth="1"/>
    <col min="1584" max="1584" width="16.28515625" bestFit="1" customWidth="1"/>
    <col min="1793" max="1793" width="34.28515625" customWidth="1"/>
    <col min="1794" max="1794" width="0.5703125" customWidth="1"/>
    <col min="1795" max="1795" width="11.140625" bestFit="1" customWidth="1"/>
    <col min="1796" max="1796" width="1.7109375" customWidth="1"/>
    <col min="1797" max="1797" width="5.42578125" bestFit="1" customWidth="1"/>
    <col min="1798" max="1798" width="0.5703125" customWidth="1"/>
    <col min="1799" max="1799" width="16.85546875" bestFit="1" customWidth="1"/>
    <col min="1800" max="1800" width="0.5703125" customWidth="1"/>
    <col min="1801" max="1811" width="0" hidden="1" customWidth="1"/>
    <col min="1812" max="1812" width="2.5703125" customWidth="1"/>
    <col min="1813" max="1831" width="0" hidden="1" customWidth="1"/>
    <col min="1832" max="1832" width="12.7109375" bestFit="1" customWidth="1"/>
    <col min="1833" max="1833" width="11.28515625" bestFit="1" customWidth="1"/>
    <col min="1834" max="1834" width="12.7109375" bestFit="1" customWidth="1"/>
    <col min="1835" max="1835" width="11.28515625" bestFit="1" customWidth="1"/>
    <col min="1836" max="1836" width="12.7109375" bestFit="1" customWidth="1"/>
    <col min="1837" max="1839" width="15.5703125" customWidth="1"/>
    <col min="1840" max="1840" width="16.28515625" bestFit="1" customWidth="1"/>
    <col min="2049" max="2049" width="34.28515625" customWidth="1"/>
    <col min="2050" max="2050" width="0.5703125" customWidth="1"/>
    <col min="2051" max="2051" width="11.140625" bestFit="1" customWidth="1"/>
    <col min="2052" max="2052" width="1.7109375" customWidth="1"/>
    <col min="2053" max="2053" width="5.42578125" bestFit="1" customWidth="1"/>
    <col min="2054" max="2054" width="0.5703125" customWidth="1"/>
    <col min="2055" max="2055" width="16.85546875" bestFit="1" customWidth="1"/>
    <col min="2056" max="2056" width="0.5703125" customWidth="1"/>
    <col min="2057" max="2067" width="0" hidden="1" customWidth="1"/>
    <col min="2068" max="2068" width="2.5703125" customWidth="1"/>
    <col min="2069" max="2087" width="0" hidden="1" customWidth="1"/>
    <col min="2088" max="2088" width="12.7109375" bestFit="1" customWidth="1"/>
    <col min="2089" max="2089" width="11.28515625" bestFit="1" customWidth="1"/>
    <col min="2090" max="2090" width="12.7109375" bestFit="1" customWidth="1"/>
    <col min="2091" max="2091" width="11.28515625" bestFit="1" customWidth="1"/>
    <col min="2092" max="2092" width="12.7109375" bestFit="1" customWidth="1"/>
    <col min="2093" max="2095" width="15.5703125" customWidth="1"/>
    <col min="2096" max="2096" width="16.28515625" bestFit="1" customWidth="1"/>
    <col min="2305" max="2305" width="34.28515625" customWidth="1"/>
    <col min="2306" max="2306" width="0.5703125" customWidth="1"/>
    <col min="2307" max="2307" width="11.140625" bestFit="1" customWidth="1"/>
    <col min="2308" max="2308" width="1.7109375" customWidth="1"/>
    <col min="2309" max="2309" width="5.42578125" bestFit="1" customWidth="1"/>
    <col min="2310" max="2310" width="0.5703125" customWidth="1"/>
    <col min="2311" max="2311" width="16.85546875" bestFit="1" customWidth="1"/>
    <col min="2312" max="2312" width="0.5703125" customWidth="1"/>
    <col min="2313" max="2323" width="0" hidden="1" customWidth="1"/>
    <col min="2324" max="2324" width="2.5703125" customWidth="1"/>
    <col min="2325" max="2343" width="0" hidden="1" customWidth="1"/>
    <col min="2344" max="2344" width="12.7109375" bestFit="1" customWidth="1"/>
    <col min="2345" max="2345" width="11.28515625" bestFit="1" customWidth="1"/>
    <col min="2346" max="2346" width="12.7109375" bestFit="1" customWidth="1"/>
    <col min="2347" max="2347" width="11.28515625" bestFit="1" customWidth="1"/>
    <col min="2348" max="2348" width="12.7109375" bestFit="1" customWidth="1"/>
    <col min="2349" max="2351" width="15.5703125" customWidth="1"/>
    <col min="2352" max="2352" width="16.28515625" bestFit="1" customWidth="1"/>
    <col min="2561" max="2561" width="34.28515625" customWidth="1"/>
    <col min="2562" max="2562" width="0.5703125" customWidth="1"/>
    <col min="2563" max="2563" width="11.140625" bestFit="1" customWidth="1"/>
    <col min="2564" max="2564" width="1.7109375" customWidth="1"/>
    <col min="2565" max="2565" width="5.42578125" bestFit="1" customWidth="1"/>
    <col min="2566" max="2566" width="0.5703125" customWidth="1"/>
    <col min="2567" max="2567" width="16.85546875" bestFit="1" customWidth="1"/>
    <col min="2568" max="2568" width="0.5703125" customWidth="1"/>
    <col min="2569" max="2579" width="0" hidden="1" customWidth="1"/>
    <col min="2580" max="2580" width="2.5703125" customWidth="1"/>
    <col min="2581" max="2599" width="0" hidden="1" customWidth="1"/>
    <col min="2600" max="2600" width="12.7109375" bestFit="1" customWidth="1"/>
    <col min="2601" max="2601" width="11.28515625" bestFit="1" customWidth="1"/>
    <col min="2602" max="2602" width="12.7109375" bestFit="1" customWidth="1"/>
    <col min="2603" max="2603" width="11.28515625" bestFit="1" customWidth="1"/>
    <col min="2604" max="2604" width="12.7109375" bestFit="1" customWidth="1"/>
    <col min="2605" max="2607" width="15.5703125" customWidth="1"/>
    <col min="2608" max="2608" width="16.28515625" bestFit="1" customWidth="1"/>
    <col min="2817" max="2817" width="34.28515625" customWidth="1"/>
    <col min="2818" max="2818" width="0.5703125" customWidth="1"/>
    <col min="2819" max="2819" width="11.140625" bestFit="1" customWidth="1"/>
    <col min="2820" max="2820" width="1.7109375" customWidth="1"/>
    <col min="2821" max="2821" width="5.42578125" bestFit="1" customWidth="1"/>
    <col min="2822" max="2822" width="0.5703125" customWidth="1"/>
    <col min="2823" max="2823" width="16.85546875" bestFit="1" customWidth="1"/>
    <col min="2824" max="2824" width="0.5703125" customWidth="1"/>
    <col min="2825" max="2835" width="0" hidden="1" customWidth="1"/>
    <col min="2836" max="2836" width="2.5703125" customWidth="1"/>
    <col min="2837" max="2855" width="0" hidden="1" customWidth="1"/>
    <col min="2856" max="2856" width="12.7109375" bestFit="1" customWidth="1"/>
    <col min="2857" max="2857" width="11.28515625" bestFit="1" customWidth="1"/>
    <col min="2858" max="2858" width="12.7109375" bestFit="1" customWidth="1"/>
    <col min="2859" max="2859" width="11.28515625" bestFit="1" customWidth="1"/>
    <col min="2860" max="2860" width="12.7109375" bestFit="1" customWidth="1"/>
    <col min="2861" max="2863" width="15.5703125" customWidth="1"/>
    <col min="2864" max="2864" width="16.28515625" bestFit="1" customWidth="1"/>
    <col min="3073" max="3073" width="34.28515625" customWidth="1"/>
    <col min="3074" max="3074" width="0.5703125" customWidth="1"/>
    <col min="3075" max="3075" width="11.140625" bestFit="1" customWidth="1"/>
    <col min="3076" max="3076" width="1.7109375" customWidth="1"/>
    <col min="3077" max="3077" width="5.42578125" bestFit="1" customWidth="1"/>
    <col min="3078" max="3078" width="0.5703125" customWidth="1"/>
    <col min="3079" max="3079" width="16.85546875" bestFit="1" customWidth="1"/>
    <col min="3080" max="3080" width="0.5703125" customWidth="1"/>
    <col min="3081" max="3091" width="0" hidden="1" customWidth="1"/>
    <col min="3092" max="3092" width="2.5703125" customWidth="1"/>
    <col min="3093" max="3111" width="0" hidden="1" customWidth="1"/>
    <col min="3112" max="3112" width="12.7109375" bestFit="1" customWidth="1"/>
    <col min="3113" max="3113" width="11.28515625" bestFit="1" customWidth="1"/>
    <col min="3114" max="3114" width="12.7109375" bestFit="1" customWidth="1"/>
    <col min="3115" max="3115" width="11.28515625" bestFit="1" customWidth="1"/>
    <col min="3116" max="3116" width="12.7109375" bestFit="1" customWidth="1"/>
    <col min="3117" max="3119" width="15.5703125" customWidth="1"/>
    <col min="3120" max="3120" width="16.28515625" bestFit="1" customWidth="1"/>
    <col min="3329" max="3329" width="34.28515625" customWidth="1"/>
    <col min="3330" max="3330" width="0.5703125" customWidth="1"/>
    <col min="3331" max="3331" width="11.140625" bestFit="1" customWidth="1"/>
    <col min="3332" max="3332" width="1.7109375" customWidth="1"/>
    <col min="3333" max="3333" width="5.42578125" bestFit="1" customWidth="1"/>
    <col min="3334" max="3334" width="0.5703125" customWidth="1"/>
    <col min="3335" max="3335" width="16.85546875" bestFit="1" customWidth="1"/>
    <col min="3336" max="3336" width="0.5703125" customWidth="1"/>
    <col min="3337" max="3347" width="0" hidden="1" customWidth="1"/>
    <col min="3348" max="3348" width="2.5703125" customWidth="1"/>
    <col min="3349" max="3367" width="0" hidden="1" customWidth="1"/>
    <col min="3368" max="3368" width="12.7109375" bestFit="1" customWidth="1"/>
    <col min="3369" max="3369" width="11.28515625" bestFit="1" customWidth="1"/>
    <col min="3370" max="3370" width="12.7109375" bestFit="1" customWidth="1"/>
    <col min="3371" max="3371" width="11.28515625" bestFit="1" customWidth="1"/>
    <col min="3372" max="3372" width="12.7109375" bestFit="1" customWidth="1"/>
    <col min="3373" max="3375" width="15.5703125" customWidth="1"/>
    <col min="3376" max="3376" width="16.28515625" bestFit="1" customWidth="1"/>
    <col min="3585" max="3585" width="34.28515625" customWidth="1"/>
    <col min="3586" max="3586" width="0.5703125" customWidth="1"/>
    <col min="3587" max="3587" width="11.140625" bestFit="1" customWidth="1"/>
    <col min="3588" max="3588" width="1.7109375" customWidth="1"/>
    <col min="3589" max="3589" width="5.42578125" bestFit="1" customWidth="1"/>
    <col min="3590" max="3590" width="0.5703125" customWidth="1"/>
    <col min="3591" max="3591" width="16.85546875" bestFit="1" customWidth="1"/>
    <col min="3592" max="3592" width="0.5703125" customWidth="1"/>
    <col min="3593" max="3603" width="0" hidden="1" customWidth="1"/>
    <col min="3604" max="3604" width="2.5703125" customWidth="1"/>
    <col min="3605" max="3623" width="0" hidden="1" customWidth="1"/>
    <col min="3624" max="3624" width="12.7109375" bestFit="1" customWidth="1"/>
    <col min="3625" max="3625" width="11.28515625" bestFit="1" customWidth="1"/>
    <col min="3626" max="3626" width="12.7109375" bestFit="1" customWidth="1"/>
    <col min="3627" max="3627" width="11.28515625" bestFit="1" customWidth="1"/>
    <col min="3628" max="3628" width="12.7109375" bestFit="1" customWidth="1"/>
    <col min="3629" max="3631" width="15.5703125" customWidth="1"/>
    <col min="3632" max="3632" width="16.28515625" bestFit="1" customWidth="1"/>
    <col min="3841" max="3841" width="34.28515625" customWidth="1"/>
    <col min="3842" max="3842" width="0.5703125" customWidth="1"/>
    <col min="3843" max="3843" width="11.140625" bestFit="1" customWidth="1"/>
    <col min="3844" max="3844" width="1.7109375" customWidth="1"/>
    <col min="3845" max="3845" width="5.42578125" bestFit="1" customWidth="1"/>
    <col min="3846" max="3846" width="0.5703125" customWidth="1"/>
    <col min="3847" max="3847" width="16.85546875" bestFit="1" customWidth="1"/>
    <col min="3848" max="3848" width="0.5703125" customWidth="1"/>
    <col min="3849" max="3859" width="0" hidden="1" customWidth="1"/>
    <col min="3860" max="3860" width="2.5703125" customWidth="1"/>
    <col min="3861" max="3879" width="0" hidden="1" customWidth="1"/>
    <col min="3880" max="3880" width="12.7109375" bestFit="1" customWidth="1"/>
    <col min="3881" max="3881" width="11.28515625" bestFit="1" customWidth="1"/>
    <col min="3882" max="3882" width="12.7109375" bestFit="1" customWidth="1"/>
    <col min="3883" max="3883" width="11.28515625" bestFit="1" customWidth="1"/>
    <col min="3884" max="3884" width="12.7109375" bestFit="1" customWidth="1"/>
    <col min="3885" max="3887" width="15.5703125" customWidth="1"/>
    <col min="3888" max="3888" width="16.28515625" bestFit="1" customWidth="1"/>
    <col min="4097" max="4097" width="34.28515625" customWidth="1"/>
    <col min="4098" max="4098" width="0.5703125" customWidth="1"/>
    <col min="4099" max="4099" width="11.140625" bestFit="1" customWidth="1"/>
    <col min="4100" max="4100" width="1.7109375" customWidth="1"/>
    <col min="4101" max="4101" width="5.42578125" bestFit="1" customWidth="1"/>
    <col min="4102" max="4102" width="0.5703125" customWidth="1"/>
    <col min="4103" max="4103" width="16.85546875" bestFit="1" customWidth="1"/>
    <col min="4104" max="4104" width="0.5703125" customWidth="1"/>
    <col min="4105" max="4115" width="0" hidden="1" customWidth="1"/>
    <col min="4116" max="4116" width="2.5703125" customWidth="1"/>
    <col min="4117" max="4135" width="0" hidden="1" customWidth="1"/>
    <col min="4136" max="4136" width="12.7109375" bestFit="1" customWidth="1"/>
    <col min="4137" max="4137" width="11.28515625" bestFit="1" customWidth="1"/>
    <col min="4138" max="4138" width="12.7109375" bestFit="1" customWidth="1"/>
    <col min="4139" max="4139" width="11.28515625" bestFit="1" customWidth="1"/>
    <col min="4140" max="4140" width="12.7109375" bestFit="1" customWidth="1"/>
    <col min="4141" max="4143" width="15.5703125" customWidth="1"/>
    <col min="4144" max="4144" width="16.28515625" bestFit="1" customWidth="1"/>
    <col min="4353" max="4353" width="34.28515625" customWidth="1"/>
    <col min="4354" max="4354" width="0.5703125" customWidth="1"/>
    <col min="4355" max="4355" width="11.140625" bestFit="1" customWidth="1"/>
    <col min="4356" max="4356" width="1.7109375" customWidth="1"/>
    <col min="4357" max="4357" width="5.42578125" bestFit="1" customWidth="1"/>
    <col min="4358" max="4358" width="0.5703125" customWidth="1"/>
    <col min="4359" max="4359" width="16.85546875" bestFit="1" customWidth="1"/>
    <col min="4360" max="4360" width="0.5703125" customWidth="1"/>
    <col min="4361" max="4371" width="0" hidden="1" customWidth="1"/>
    <col min="4372" max="4372" width="2.5703125" customWidth="1"/>
    <col min="4373" max="4391" width="0" hidden="1" customWidth="1"/>
    <col min="4392" max="4392" width="12.7109375" bestFit="1" customWidth="1"/>
    <col min="4393" max="4393" width="11.28515625" bestFit="1" customWidth="1"/>
    <col min="4394" max="4394" width="12.7109375" bestFit="1" customWidth="1"/>
    <col min="4395" max="4395" width="11.28515625" bestFit="1" customWidth="1"/>
    <col min="4396" max="4396" width="12.7109375" bestFit="1" customWidth="1"/>
    <col min="4397" max="4399" width="15.5703125" customWidth="1"/>
    <col min="4400" max="4400" width="16.28515625" bestFit="1" customWidth="1"/>
    <col min="4609" max="4609" width="34.28515625" customWidth="1"/>
    <col min="4610" max="4610" width="0.5703125" customWidth="1"/>
    <col min="4611" max="4611" width="11.140625" bestFit="1" customWidth="1"/>
    <col min="4612" max="4612" width="1.7109375" customWidth="1"/>
    <col min="4613" max="4613" width="5.42578125" bestFit="1" customWidth="1"/>
    <col min="4614" max="4614" width="0.5703125" customWidth="1"/>
    <col min="4615" max="4615" width="16.85546875" bestFit="1" customWidth="1"/>
    <col min="4616" max="4616" width="0.5703125" customWidth="1"/>
    <col min="4617" max="4627" width="0" hidden="1" customWidth="1"/>
    <col min="4628" max="4628" width="2.5703125" customWidth="1"/>
    <col min="4629" max="4647" width="0" hidden="1" customWidth="1"/>
    <col min="4648" max="4648" width="12.7109375" bestFit="1" customWidth="1"/>
    <col min="4649" max="4649" width="11.28515625" bestFit="1" customWidth="1"/>
    <col min="4650" max="4650" width="12.7109375" bestFit="1" customWidth="1"/>
    <col min="4651" max="4651" width="11.28515625" bestFit="1" customWidth="1"/>
    <col min="4652" max="4652" width="12.7109375" bestFit="1" customWidth="1"/>
    <col min="4653" max="4655" width="15.5703125" customWidth="1"/>
    <col min="4656" max="4656" width="16.28515625" bestFit="1" customWidth="1"/>
    <col min="4865" max="4865" width="34.28515625" customWidth="1"/>
    <col min="4866" max="4866" width="0.5703125" customWidth="1"/>
    <col min="4867" max="4867" width="11.140625" bestFit="1" customWidth="1"/>
    <col min="4868" max="4868" width="1.7109375" customWidth="1"/>
    <col min="4869" max="4869" width="5.42578125" bestFit="1" customWidth="1"/>
    <col min="4870" max="4870" width="0.5703125" customWidth="1"/>
    <col min="4871" max="4871" width="16.85546875" bestFit="1" customWidth="1"/>
    <col min="4872" max="4872" width="0.5703125" customWidth="1"/>
    <col min="4873" max="4883" width="0" hidden="1" customWidth="1"/>
    <col min="4884" max="4884" width="2.5703125" customWidth="1"/>
    <col min="4885" max="4903" width="0" hidden="1" customWidth="1"/>
    <col min="4904" max="4904" width="12.7109375" bestFit="1" customWidth="1"/>
    <col min="4905" max="4905" width="11.28515625" bestFit="1" customWidth="1"/>
    <col min="4906" max="4906" width="12.7109375" bestFit="1" customWidth="1"/>
    <col min="4907" max="4907" width="11.28515625" bestFit="1" customWidth="1"/>
    <col min="4908" max="4908" width="12.7109375" bestFit="1" customWidth="1"/>
    <col min="4909" max="4911" width="15.5703125" customWidth="1"/>
    <col min="4912" max="4912" width="16.28515625" bestFit="1" customWidth="1"/>
    <col min="5121" max="5121" width="34.28515625" customWidth="1"/>
    <col min="5122" max="5122" width="0.5703125" customWidth="1"/>
    <col min="5123" max="5123" width="11.140625" bestFit="1" customWidth="1"/>
    <col min="5124" max="5124" width="1.7109375" customWidth="1"/>
    <col min="5125" max="5125" width="5.42578125" bestFit="1" customWidth="1"/>
    <col min="5126" max="5126" width="0.5703125" customWidth="1"/>
    <col min="5127" max="5127" width="16.85546875" bestFit="1" customWidth="1"/>
    <col min="5128" max="5128" width="0.5703125" customWidth="1"/>
    <col min="5129" max="5139" width="0" hidden="1" customWidth="1"/>
    <col min="5140" max="5140" width="2.5703125" customWidth="1"/>
    <col min="5141" max="5159" width="0" hidden="1" customWidth="1"/>
    <col min="5160" max="5160" width="12.7109375" bestFit="1" customWidth="1"/>
    <col min="5161" max="5161" width="11.28515625" bestFit="1" customWidth="1"/>
    <col min="5162" max="5162" width="12.7109375" bestFit="1" customWidth="1"/>
    <col min="5163" max="5163" width="11.28515625" bestFit="1" customWidth="1"/>
    <col min="5164" max="5164" width="12.7109375" bestFit="1" customWidth="1"/>
    <col min="5165" max="5167" width="15.5703125" customWidth="1"/>
    <col min="5168" max="5168" width="16.28515625" bestFit="1" customWidth="1"/>
    <col min="5377" max="5377" width="34.28515625" customWidth="1"/>
    <col min="5378" max="5378" width="0.5703125" customWidth="1"/>
    <col min="5379" max="5379" width="11.140625" bestFit="1" customWidth="1"/>
    <col min="5380" max="5380" width="1.7109375" customWidth="1"/>
    <col min="5381" max="5381" width="5.42578125" bestFit="1" customWidth="1"/>
    <col min="5382" max="5382" width="0.5703125" customWidth="1"/>
    <col min="5383" max="5383" width="16.85546875" bestFit="1" customWidth="1"/>
    <col min="5384" max="5384" width="0.5703125" customWidth="1"/>
    <col min="5385" max="5395" width="0" hidden="1" customWidth="1"/>
    <col min="5396" max="5396" width="2.5703125" customWidth="1"/>
    <col min="5397" max="5415" width="0" hidden="1" customWidth="1"/>
    <col min="5416" max="5416" width="12.7109375" bestFit="1" customWidth="1"/>
    <col min="5417" max="5417" width="11.28515625" bestFit="1" customWidth="1"/>
    <col min="5418" max="5418" width="12.7109375" bestFit="1" customWidth="1"/>
    <col min="5419" max="5419" width="11.28515625" bestFit="1" customWidth="1"/>
    <col min="5420" max="5420" width="12.7109375" bestFit="1" customWidth="1"/>
    <col min="5421" max="5423" width="15.5703125" customWidth="1"/>
    <col min="5424" max="5424" width="16.28515625" bestFit="1" customWidth="1"/>
    <col min="5633" max="5633" width="34.28515625" customWidth="1"/>
    <col min="5634" max="5634" width="0.5703125" customWidth="1"/>
    <col min="5635" max="5635" width="11.140625" bestFit="1" customWidth="1"/>
    <col min="5636" max="5636" width="1.7109375" customWidth="1"/>
    <col min="5637" max="5637" width="5.42578125" bestFit="1" customWidth="1"/>
    <col min="5638" max="5638" width="0.5703125" customWidth="1"/>
    <col min="5639" max="5639" width="16.85546875" bestFit="1" customWidth="1"/>
    <col min="5640" max="5640" width="0.5703125" customWidth="1"/>
    <col min="5641" max="5651" width="0" hidden="1" customWidth="1"/>
    <col min="5652" max="5652" width="2.5703125" customWidth="1"/>
    <col min="5653" max="5671" width="0" hidden="1" customWidth="1"/>
    <col min="5672" max="5672" width="12.7109375" bestFit="1" customWidth="1"/>
    <col min="5673" max="5673" width="11.28515625" bestFit="1" customWidth="1"/>
    <col min="5674" max="5674" width="12.7109375" bestFit="1" customWidth="1"/>
    <col min="5675" max="5675" width="11.28515625" bestFit="1" customWidth="1"/>
    <col min="5676" max="5676" width="12.7109375" bestFit="1" customWidth="1"/>
    <col min="5677" max="5679" width="15.5703125" customWidth="1"/>
    <col min="5680" max="5680" width="16.28515625" bestFit="1" customWidth="1"/>
    <col min="5889" max="5889" width="34.28515625" customWidth="1"/>
    <col min="5890" max="5890" width="0.5703125" customWidth="1"/>
    <col min="5891" max="5891" width="11.140625" bestFit="1" customWidth="1"/>
    <col min="5892" max="5892" width="1.7109375" customWidth="1"/>
    <col min="5893" max="5893" width="5.42578125" bestFit="1" customWidth="1"/>
    <col min="5894" max="5894" width="0.5703125" customWidth="1"/>
    <col min="5895" max="5895" width="16.85546875" bestFit="1" customWidth="1"/>
    <col min="5896" max="5896" width="0.5703125" customWidth="1"/>
    <col min="5897" max="5907" width="0" hidden="1" customWidth="1"/>
    <col min="5908" max="5908" width="2.5703125" customWidth="1"/>
    <col min="5909" max="5927" width="0" hidden="1" customWidth="1"/>
    <col min="5928" max="5928" width="12.7109375" bestFit="1" customWidth="1"/>
    <col min="5929" max="5929" width="11.28515625" bestFit="1" customWidth="1"/>
    <col min="5930" max="5930" width="12.7109375" bestFit="1" customWidth="1"/>
    <col min="5931" max="5931" width="11.28515625" bestFit="1" customWidth="1"/>
    <col min="5932" max="5932" width="12.7109375" bestFit="1" customWidth="1"/>
    <col min="5933" max="5935" width="15.5703125" customWidth="1"/>
    <col min="5936" max="5936" width="16.28515625" bestFit="1" customWidth="1"/>
    <col min="6145" max="6145" width="34.28515625" customWidth="1"/>
    <col min="6146" max="6146" width="0.5703125" customWidth="1"/>
    <col min="6147" max="6147" width="11.140625" bestFit="1" customWidth="1"/>
    <col min="6148" max="6148" width="1.7109375" customWidth="1"/>
    <col min="6149" max="6149" width="5.42578125" bestFit="1" customWidth="1"/>
    <col min="6150" max="6150" width="0.5703125" customWidth="1"/>
    <col min="6151" max="6151" width="16.85546875" bestFit="1" customWidth="1"/>
    <col min="6152" max="6152" width="0.5703125" customWidth="1"/>
    <col min="6153" max="6163" width="0" hidden="1" customWidth="1"/>
    <col min="6164" max="6164" width="2.5703125" customWidth="1"/>
    <col min="6165" max="6183" width="0" hidden="1" customWidth="1"/>
    <col min="6184" max="6184" width="12.7109375" bestFit="1" customWidth="1"/>
    <col min="6185" max="6185" width="11.28515625" bestFit="1" customWidth="1"/>
    <col min="6186" max="6186" width="12.7109375" bestFit="1" customWidth="1"/>
    <col min="6187" max="6187" width="11.28515625" bestFit="1" customWidth="1"/>
    <col min="6188" max="6188" width="12.7109375" bestFit="1" customWidth="1"/>
    <col min="6189" max="6191" width="15.5703125" customWidth="1"/>
    <col min="6192" max="6192" width="16.28515625" bestFit="1" customWidth="1"/>
    <col min="6401" max="6401" width="34.28515625" customWidth="1"/>
    <col min="6402" max="6402" width="0.5703125" customWidth="1"/>
    <col min="6403" max="6403" width="11.140625" bestFit="1" customWidth="1"/>
    <col min="6404" max="6404" width="1.7109375" customWidth="1"/>
    <col min="6405" max="6405" width="5.42578125" bestFit="1" customWidth="1"/>
    <col min="6406" max="6406" width="0.5703125" customWidth="1"/>
    <col min="6407" max="6407" width="16.85546875" bestFit="1" customWidth="1"/>
    <col min="6408" max="6408" width="0.5703125" customWidth="1"/>
    <col min="6409" max="6419" width="0" hidden="1" customWidth="1"/>
    <col min="6420" max="6420" width="2.5703125" customWidth="1"/>
    <col min="6421" max="6439" width="0" hidden="1" customWidth="1"/>
    <col min="6440" max="6440" width="12.7109375" bestFit="1" customWidth="1"/>
    <col min="6441" max="6441" width="11.28515625" bestFit="1" customWidth="1"/>
    <col min="6442" max="6442" width="12.7109375" bestFit="1" customWidth="1"/>
    <col min="6443" max="6443" width="11.28515625" bestFit="1" customWidth="1"/>
    <col min="6444" max="6444" width="12.7109375" bestFit="1" customWidth="1"/>
    <col min="6445" max="6447" width="15.5703125" customWidth="1"/>
    <col min="6448" max="6448" width="16.28515625" bestFit="1" customWidth="1"/>
    <col min="6657" max="6657" width="34.28515625" customWidth="1"/>
    <col min="6658" max="6658" width="0.5703125" customWidth="1"/>
    <col min="6659" max="6659" width="11.140625" bestFit="1" customWidth="1"/>
    <col min="6660" max="6660" width="1.7109375" customWidth="1"/>
    <col min="6661" max="6661" width="5.42578125" bestFit="1" customWidth="1"/>
    <col min="6662" max="6662" width="0.5703125" customWidth="1"/>
    <col min="6663" max="6663" width="16.85546875" bestFit="1" customWidth="1"/>
    <col min="6664" max="6664" width="0.5703125" customWidth="1"/>
    <col min="6665" max="6675" width="0" hidden="1" customWidth="1"/>
    <col min="6676" max="6676" width="2.5703125" customWidth="1"/>
    <col min="6677" max="6695" width="0" hidden="1" customWidth="1"/>
    <col min="6696" max="6696" width="12.7109375" bestFit="1" customWidth="1"/>
    <col min="6697" max="6697" width="11.28515625" bestFit="1" customWidth="1"/>
    <col min="6698" max="6698" width="12.7109375" bestFit="1" customWidth="1"/>
    <col min="6699" max="6699" width="11.28515625" bestFit="1" customWidth="1"/>
    <col min="6700" max="6700" width="12.7109375" bestFit="1" customWidth="1"/>
    <col min="6701" max="6703" width="15.5703125" customWidth="1"/>
    <col min="6704" max="6704" width="16.28515625" bestFit="1" customWidth="1"/>
    <col min="6913" max="6913" width="34.28515625" customWidth="1"/>
    <col min="6914" max="6914" width="0.5703125" customWidth="1"/>
    <col min="6915" max="6915" width="11.140625" bestFit="1" customWidth="1"/>
    <col min="6916" max="6916" width="1.7109375" customWidth="1"/>
    <col min="6917" max="6917" width="5.42578125" bestFit="1" customWidth="1"/>
    <col min="6918" max="6918" width="0.5703125" customWidth="1"/>
    <col min="6919" max="6919" width="16.85546875" bestFit="1" customWidth="1"/>
    <col min="6920" max="6920" width="0.5703125" customWidth="1"/>
    <col min="6921" max="6931" width="0" hidden="1" customWidth="1"/>
    <col min="6932" max="6932" width="2.5703125" customWidth="1"/>
    <col min="6933" max="6951" width="0" hidden="1" customWidth="1"/>
    <col min="6952" max="6952" width="12.7109375" bestFit="1" customWidth="1"/>
    <col min="6953" max="6953" width="11.28515625" bestFit="1" customWidth="1"/>
    <col min="6954" max="6954" width="12.7109375" bestFit="1" customWidth="1"/>
    <col min="6955" max="6955" width="11.28515625" bestFit="1" customWidth="1"/>
    <col min="6956" max="6956" width="12.7109375" bestFit="1" customWidth="1"/>
    <col min="6957" max="6959" width="15.5703125" customWidth="1"/>
    <col min="6960" max="6960" width="16.28515625" bestFit="1" customWidth="1"/>
    <col min="7169" max="7169" width="34.28515625" customWidth="1"/>
    <col min="7170" max="7170" width="0.5703125" customWidth="1"/>
    <col min="7171" max="7171" width="11.140625" bestFit="1" customWidth="1"/>
    <col min="7172" max="7172" width="1.7109375" customWidth="1"/>
    <col min="7173" max="7173" width="5.42578125" bestFit="1" customWidth="1"/>
    <col min="7174" max="7174" width="0.5703125" customWidth="1"/>
    <col min="7175" max="7175" width="16.85546875" bestFit="1" customWidth="1"/>
    <col min="7176" max="7176" width="0.5703125" customWidth="1"/>
    <col min="7177" max="7187" width="0" hidden="1" customWidth="1"/>
    <col min="7188" max="7188" width="2.5703125" customWidth="1"/>
    <col min="7189" max="7207" width="0" hidden="1" customWidth="1"/>
    <col min="7208" max="7208" width="12.7109375" bestFit="1" customWidth="1"/>
    <col min="7209" max="7209" width="11.28515625" bestFit="1" customWidth="1"/>
    <col min="7210" max="7210" width="12.7109375" bestFit="1" customWidth="1"/>
    <col min="7211" max="7211" width="11.28515625" bestFit="1" customWidth="1"/>
    <col min="7212" max="7212" width="12.7109375" bestFit="1" customWidth="1"/>
    <col min="7213" max="7215" width="15.5703125" customWidth="1"/>
    <col min="7216" max="7216" width="16.28515625" bestFit="1" customWidth="1"/>
    <col min="7425" max="7425" width="34.28515625" customWidth="1"/>
    <col min="7426" max="7426" width="0.5703125" customWidth="1"/>
    <col min="7427" max="7427" width="11.140625" bestFit="1" customWidth="1"/>
    <col min="7428" max="7428" width="1.7109375" customWidth="1"/>
    <col min="7429" max="7429" width="5.42578125" bestFit="1" customWidth="1"/>
    <col min="7430" max="7430" width="0.5703125" customWidth="1"/>
    <col min="7431" max="7431" width="16.85546875" bestFit="1" customWidth="1"/>
    <col min="7432" max="7432" width="0.5703125" customWidth="1"/>
    <col min="7433" max="7443" width="0" hidden="1" customWidth="1"/>
    <col min="7444" max="7444" width="2.5703125" customWidth="1"/>
    <col min="7445" max="7463" width="0" hidden="1" customWidth="1"/>
    <col min="7464" max="7464" width="12.7109375" bestFit="1" customWidth="1"/>
    <col min="7465" max="7465" width="11.28515625" bestFit="1" customWidth="1"/>
    <col min="7466" max="7466" width="12.7109375" bestFit="1" customWidth="1"/>
    <col min="7467" max="7467" width="11.28515625" bestFit="1" customWidth="1"/>
    <col min="7468" max="7468" width="12.7109375" bestFit="1" customWidth="1"/>
    <col min="7469" max="7471" width="15.5703125" customWidth="1"/>
    <col min="7472" max="7472" width="16.28515625" bestFit="1" customWidth="1"/>
    <col min="7681" max="7681" width="34.28515625" customWidth="1"/>
    <col min="7682" max="7682" width="0.5703125" customWidth="1"/>
    <col min="7683" max="7683" width="11.140625" bestFit="1" customWidth="1"/>
    <col min="7684" max="7684" width="1.7109375" customWidth="1"/>
    <col min="7685" max="7685" width="5.42578125" bestFit="1" customWidth="1"/>
    <col min="7686" max="7686" width="0.5703125" customWidth="1"/>
    <col min="7687" max="7687" width="16.85546875" bestFit="1" customWidth="1"/>
    <col min="7688" max="7688" width="0.5703125" customWidth="1"/>
    <col min="7689" max="7699" width="0" hidden="1" customWidth="1"/>
    <col min="7700" max="7700" width="2.5703125" customWidth="1"/>
    <col min="7701" max="7719" width="0" hidden="1" customWidth="1"/>
    <col min="7720" max="7720" width="12.7109375" bestFit="1" customWidth="1"/>
    <col min="7721" max="7721" width="11.28515625" bestFit="1" customWidth="1"/>
    <col min="7722" max="7722" width="12.7109375" bestFit="1" customWidth="1"/>
    <col min="7723" max="7723" width="11.28515625" bestFit="1" customWidth="1"/>
    <col min="7724" max="7724" width="12.7109375" bestFit="1" customWidth="1"/>
    <col min="7725" max="7727" width="15.5703125" customWidth="1"/>
    <col min="7728" max="7728" width="16.28515625" bestFit="1" customWidth="1"/>
    <col min="7937" max="7937" width="34.28515625" customWidth="1"/>
    <col min="7938" max="7938" width="0.5703125" customWidth="1"/>
    <col min="7939" max="7939" width="11.140625" bestFit="1" customWidth="1"/>
    <col min="7940" max="7940" width="1.7109375" customWidth="1"/>
    <col min="7941" max="7941" width="5.42578125" bestFit="1" customWidth="1"/>
    <col min="7942" max="7942" width="0.5703125" customWidth="1"/>
    <col min="7943" max="7943" width="16.85546875" bestFit="1" customWidth="1"/>
    <col min="7944" max="7944" width="0.5703125" customWidth="1"/>
    <col min="7945" max="7955" width="0" hidden="1" customWidth="1"/>
    <col min="7956" max="7956" width="2.5703125" customWidth="1"/>
    <col min="7957" max="7975" width="0" hidden="1" customWidth="1"/>
    <col min="7976" max="7976" width="12.7109375" bestFit="1" customWidth="1"/>
    <col min="7977" max="7977" width="11.28515625" bestFit="1" customWidth="1"/>
    <col min="7978" max="7978" width="12.7109375" bestFit="1" customWidth="1"/>
    <col min="7979" max="7979" width="11.28515625" bestFit="1" customWidth="1"/>
    <col min="7980" max="7980" width="12.7109375" bestFit="1" customWidth="1"/>
    <col min="7981" max="7983" width="15.5703125" customWidth="1"/>
    <col min="7984" max="7984" width="16.28515625" bestFit="1" customWidth="1"/>
    <col min="8193" max="8193" width="34.28515625" customWidth="1"/>
    <col min="8194" max="8194" width="0.5703125" customWidth="1"/>
    <col min="8195" max="8195" width="11.140625" bestFit="1" customWidth="1"/>
    <col min="8196" max="8196" width="1.7109375" customWidth="1"/>
    <col min="8197" max="8197" width="5.42578125" bestFit="1" customWidth="1"/>
    <col min="8198" max="8198" width="0.5703125" customWidth="1"/>
    <col min="8199" max="8199" width="16.85546875" bestFit="1" customWidth="1"/>
    <col min="8200" max="8200" width="0.5703125" customWidth="1"/>
    <col min="8201" max="8211" width="0" hidden="1" customWidth="1"/>
    <col min="8212" max="8212" width="2.5703125" customWidth="1"/>
    <col min="8213" max="8231" width="0" hidden="1" customWidth="1"/>
    <col min="8232" max="8232" width="12.7109375" bestFit="1" customWidth="1"/>
    <col min="8233" max="8233" width="11.28515625" bestFit="1" customWidth="1"/>
    <col min="8234" max="8234" width="12.7109375" bestFit="1" customWidth="1"/>
    <col min="8235" max="8235" width="11.28515625" bestFit="1" customWidth="1"/>
    <col min="8236" max="8236" width="12.7109375" bestFit="1" customWidth="1"/>
    <col min="8237" max="8239" width="15.5703125" customWidth="1"/>
    <col min="8240" max="8240" width="16.28515625" bestFit="1" customWidth="1"/>
    <col min="8449" max="8449" width="34.28515625" customWidth="1"/>
    <col min="8450" max="8450" width="0.5703125" customWidth="1"/>
    <col min="8451" max="8451" width="11.140625" bestFit="1" customWidth="1"/>
    <col min="8452" max="8452" width="1.7109375" customWidth="1"/>
    <col min="8453" max="8453" width="5.42578125" bestFit="1" customWidth="1"/>
    <col min="8454" max="8454" width="0.5703125" customWidth="1"/>
    <col min="8455" max="8455" width="16.85546875" bestFit="1" customWidth="1"/>
    <col min="8456" max="8456" width="0.5703125" customWidth="1"/>
    <col min="8457" max="8467" width="0" hidden="1" customWidth="1"/>
    <col min="8468" max="8468" width="2.5703125" customWidth="1"/>
    <col min="8469" max="8487" width="0" hidden="1" customWidth="1"/>
    <col min="8488" max="8488" width="12.7109375" bestFit="1" customWidth="1"/>
    <col min="8489" max="8489" width="11.28515625" bestFit="1" customWidth="1"/>
    <col min="8490" max="8490" width="12.7109375" bestFit="1" customWidth="1"/>
    <col min="8491" max="8491" width="11.28515625" bestFit="1" customWidth="1"/>
    <col min="8492" max="8492" width="12.7109375" bestFit="1" customWidth="1"/>
    <col min="8493" max="8495" width="15.5703125" customWidth="1"/>
    <col min="8496" max="8496" width="16.28515625" bestFit="1" customWidth="1"/>
    <col min="8705" max="8705" width="34.28515625" customWidth="1"/>
    <col min="8706" max="8706" width="0.5703125" customWidth="1"/>
    <col min="8707" max="8707" width="11.140625" bestFit="1" customWidth="1"/>
    <col min="8708" max="8708" width="1.7109375" customWidth="1"/>
    <col min="8709" max="8709" width="5.42578125" bestFit="1" customWidth="1"/>
    <col min="8710" max="8710" width="0.5703125" customWidth="1"/>
    <col min="8711" max="8711" width="16.85546875" bestFit="1" customWidth="1"/>
    <col min="8712" max="8712" width="0.5703125" customWidth="1"/>
    <col min="8713" max="8723" width="0" hidden="1" customWidth="1"/>
    <col min="8724" max="8724" width="2.5703125" customWidth="1"/>
    <col min="8725" max="8743" width="0" hidden="1" customWidth="1"/>
    <col min="8744" max="8744" width="12.7109375" bestFit="1" customWidth="1"/>
    <col min="8745" max="8745" width="11.28515625" bestFit="1" customWidth="1"/>
    <col min="8746" max="8746" width="12.7109375" bestFit="1" customWidth="1"/>
    <col min="8747" max="8747" width="11.28515625" bestFit="1" customWidth="1"/>
    <col min="8748" max="8748" width="12.7109375" bestFit="1" customWidth="1"/>
    <col min="8749" max="8751" width="15.5703125" customWidth="1"/>
    <col min="8752" max="8752" width="16.28515625" bestFit="1" customWidth="1"/>
    <col min="8961" max="8961" width="34.28515625" customWidth="1"/>
    <col min="8962" max="8962" width="0.5703125" customWidth="1"/>
    <col min="8963" max="8963" width="11.140625" bestFit="1" customWidth="1"/>
    <col min="8964" max="8964" width="1.7109375" customWidth="1"/>
    <col min="8965" max="8965" width="5.42578125" bestFit="1" customWidth="1"/>
    <col min="8966" max="8966" width="0.5703125" customWidth="1"/>
    <col min="8967" max="8967" width="16.85546875" bestFit="1" customWidth="1"/>
    <col min="8968" max="8968" width="0.5703125" customWidth="1"/>
    <col min="8969" max="8979" width="0" hidden="1" customWidth="1"/>
    <col min="8980" max="8980" width="2.5703125" customWidth="1"/>
    <col min="8981" max="8999" width="0" hidden="1" customWidth="1"/>
    <col min="9000" max="9000" width="12.7109375" bestFit="1" customWidth="1"/>
    <col min="9001" max="9001" width="11.28515625" bestFit="1" customWidth="1"/>
    <col min="9002" max="9002" width="12.7109375" bestFit="1" customWidth="1"/>
    <col min="9003" max="9003" width="11.28515625" bestFit="1" customWidth="1"/>
    <col min="9004" max="9004" width="12.7109375" bestFit="1" customWidth="1"/>
    <col min="9005" max="9007" width="15.5703125" customWidth="1"/>
    <col min="9008" max="9008" width="16.28515625" bestFit="1" customWidth="1"/>
    <col min="9217" max="9217" width="34.28515625" customWidth="1"/>
    <col min="9218" max="9218" width="0.5703125" customWidth="1"/>
    <col min="9219" max="9219" width="11.140625" bestFit="1" customWidth="1"/>
    <col min="9220" max="9220" width="1.7109375" customWidth="1"/>
    <col min="9221" max="9221" width="5.42578125" bestFit="1" customWidth="1"/>
    <col min="9222" max="9222" width="0.5703125" customWidth="1"/>
    <col min="9223" max="9223" width="16.85546875" bestFit="1" customWidth="1"/>
    <col min="9224" max="9224" width="0.5703125" customWidth="1"/>
    <col min="9225" max="9235" width="0" hidden="1" customWidth="1"/>
    <col min="9236" max="9236" width="2.5703125" customWidth="1"/>
    <col min="9237" max="9255" width="0" hidden="1" customWidth="1"/>
    <col min="9256" max="9256" width="12.7109375" bestFit="1" customWidth="1"/>
    <col min="9257" max="9257" width="11.28515625" bestFit="1" customWidth="1"/>
    <col min="9258" max="9258" width="12.7109375" bestFit="1" customWidth="1"/>
    <col min="9259" max="9259" width="11.28515625" bestFit="1" customWidth="1"/>
    <col min="9260" max="9260" width="12.7109375" bestFit="1" customWidth="1"/>
    <col min="9261" max="9263" width="15.5703125" customWidth="1"/>
    <col min="9264" max="9264" width="16.28515625" bestFit="1" customWidth="1"/>
    <col min="9473" max="9473" width="34.28515625" customWidth="1"/>
    <col min="9474" max="9474" width="0.5703125" customWidth="1"/>
    <col min="9475" max="9475" width="11.140625" bestFit="1" customWidth="1"/>
    <col min="9476" max="9476" width="1.7109375" customWidth="1"/>
    <col min="9477" max="9477" width="5.42578125" bestFit="1" customWidth="1"/>
    <col min="9478" max="9478" width="0.5703125" customWidth="1"/>
    <col min="9479" max="9479" width="16.85546875" bestFit="1" customWidth="1"/>
    <col min="9480" max="9480" width="0.5703125" customWidth="1"/>
    <col min="9481" max="9491" width="0" hidden="1" customWidth="1"/>
    <col min="9492" max="9492" width="2.5703125" customWidth="1"/>
    <col min="9493" max="9511" width="0" hidden="1" customWidth="1"/>
    <col min="9512" max="9512" width="12.7109375" bestFit="1" customWidth="1"/>
    <col min="9513" max="9513" width="11.28515625" bestFit="1" customWidth="1"/>
    <col min="9514" max="9514" width="12.7109375" bestFit="1" customWidth="1"/>
    <col min="9515" max="9515" width="11.28515625" bestFit="1" customWidth="1"/>
    <col min="9516" max="9516" width="12.7109375" bestFit="1" customWidth="1"/>
    <col min="9517" max="9519" width="15.5703125" customWidth="1"/>
    <col min="9520" max="9520" width="16.28515625" bestFit="1" customWidth="1"/>
    <col min="9729" max="9729" width="34.28515625" customWidth="1"/>
    <col min="9730" max="9730" width="0.5703125" customWidth="1"/>
    <col min="9731" max="9731" width="11.140625" bestFit="1" customWidth="1"/>
    <col min="9732" max="9732" width="1.7109375" customWidth="1"/>
    <col min="9733" max="9733" width="5.42578125" bestFit="1" customWidth="1"/>
    <col min="9734" max="9734" width="0.5703125" customWidth="1"/>
    <col min="9735" max="9735" width="16.85546875" bestFit="1" customWidth="1"/>
    <col min="9736" max="9736" width="0.5703125" customWidth="1"/>
    <col min="9737" max="9747" width="0" hidden="1" customWidth="1"/>
    <col min="9748" max="9748" width="2.5703125" customWidth="1"/>
    <col min="9749" max="9767" width="0" hidden="1" customWidth="1"/>
    <col min="9768" max="9768" width="12.7109375" bestFit="1" customWidth="1"/>
    <col min="9769" max="9769" width="11.28515625" bestFit="1" customWidth="1"/>
    <col min="9770" max="9770" width="12.7109375" bestFit="1" customWidth="1"/>
    <col min="9771" max="9771" width="11.28515625" bestFit="1" customWidth="1"/>
    <col min="9772" max="9772" width="12.7109375" bestFit="1" customWidth="1"/>
    <col min="9773" max="9775" width="15.5703125" customWidth="1"/>
    <col min="9776" max="9776" width="16.28515625" bestFit="1" customWidth="1"/>
    <col min="9985" max="9985" width="34.28515625" customWidth="1"/>
    <col min="9986" max="9986" width="0.5703125" customWidth="1"/>
    <col min="9987" max="9987" width="11.140625" bestFit="1" customWidth="1"/>
    <col min="9988" max="9988" width="1.7109375" customWidth="1"/>
    <col min="9989" max="9989" width="5.42578125" bestFit="1" customWidth="1"/>
    <col min="9990" max="9990" width="0.5703125" customWidth="1"/>
    <col min="9991" max="9991" width="16.85546875" bestFit="1" customWidth="1"/>
    <col min="9992" max="9992" width="0.5703125" customWidth="1"/>
    <col min="9993" max="10003" width="0" hidden="1" customWidth="1"/>
    <col min="10004" max="10004" width="2.5703125" customWidth="1"/>
    <col min="10005" max="10023" width="0" hidden="1" customWidth="1"/>
    <col min="10024" max="10024" width="12.7109375" bestFit="1" customWidth="1"/>
    <col min="10025" max="10025" width="11.28515625" bestFit="1" customWidth="1"/>
    <col min="10026" max="10026" width="12.7109375" bestFit="1" customWidth="1"/>
    <col min="10027" max="10027" width="11.28515625" bestFit="1" customWidth="1"/>
    <col min="10028" max="10028" width="12.7109375" bestFit="1" customWidth="1"/>
    <col min="10029" max="10031" width="15.5703125" customWidth="1"/>
    <col min="10032" max="10032" width="16.28515625" bestFit="1" customWidth="1"/>
    <col min="10241" max="10241" width="34.28515625" customWidth="1"/>
    <col min="10242" max="10242" width="0.5703125" customWidth="1"/>
    <col min="10243" max="10243" width="11.140625" bestFit="1" customWidth="1"/>
    <col min="10244" max="10244" width="1.7109375" customWidth="1"/>
    <col min="10245" max="10245" width="5.42578125" bestFit="1" customWidth="1"/>
    <col min="10246" max="10246" width="0.5703125" customWidth="1"/>
    <col min="10247" max="10247" width="16.85546875" bestFit="1" customWidth="1"/>
    <col min="10248" max="10248" width="0.5703125" customWidth="1"/>
    <col min="10249" max="10259" width="0" hidden="1" customWidth="1"/>
    <col min="10260" max="10260" width="2.5703125" customWidth="1"/>
    <col min="10261" max="10279" width="0" hidden="1" customWidth="1"/>
    <col min="10280" max="10280" width="12.7109375" bestFit="1" customWidth="1"/>
    <col min="10281" max="10281" width="11.28515625" bestFit="1" customWidth="1"/>
    <col min="10282" max="10282" width="12.7109375" bestFit="1" customWidth="1"/>
    <col min="10283" max="10283" width="11.28515625" bestFit="1" customWidth="1"/>
    <col min="10284" max="10284" width="12.7109375" bestFit="1" customWidth="1"/>
    <col min="10285" max="10287" width="15.5703125" customWidth="1"/>
    <col min="10288" max="10288" width="16.28515625" bestFit="1" customWidth="1"/>
    <col min="10497" max="10497" width="34.28515625" customWidth="1"/>
    <col min="10498" max="10498" width="0.5703125" customWidth="1"/>
    <col min="10499" max="10499" width="11.140625" bestFit="1" customWidth="1"/>
    <col min="10500" max="10500" width="1.7109375" customWidth="1"/>
    <col min="10501" max="10501" width="5.42578125" bestFit="1" customWidth="1"/>
    <col min="10502" max="10502" width="0.5703125" customWidth="1"/>
    <col min="10503" max="10503" width="16.85546875" bestFit="1" customWidth="1"/>
    <col min="10504" max="10504" width="0.5703125" customWidth="1"/>
    <col min="10505" max="10515" width="0" hidden="1" customWidth="1"/>
    <col min="10516" max="10516" width="2.5703125" customWidth="1"/>
    <col min="10517" max="10535" width="0" hidden="1" customWidth="1"/>
    <col min="10536" max="10536" width="12.7109375" bestFit="1" customWidth="1"/>
    <col min="10537" max="10537" width="11.28515625" bestFit="1" customWidth="1"/>
    <col min="10538" max="10538" width="12.7109375" bestFit="1" customWidth="1"/>
    <col min="10539" max="10539" width="11.28515625" bestFit="1" customWidth="1"/>
    <col min="10540" max="10540" width="12.7109375" bestFit="1" customWidth="1"/>
    <col min="10541" max="10543" width="15.5703125" customWidth="1"/>
    <col min="10544" max="10544" width="16.28515625" bestFit="1" customWidth="1"/>
    <col min="10753" max="10753" width="34.28515625" customWidth="1"/>
    <col min="10754" max="10754" width="0.5703125" customWidth="1"/>
    <col min="10755" max="10755" width="11.140625" bestFit="1" customWidth="1"/>
    <col min="10756" max="10756" width="1.7109375" customWidth="1"/>
    <col min="10757" max="10757" width="5.42578125" bestFit="1" customWidth="1"/>
    <col min="10758" max="10758" width="0.5703125" customWidth="1"/>
    <col min="10759" max="10759" width="16.85546875" bestFit="1" customWidth="1"/>
    <col min="10760" max="10760" width="0.5703125" customWidth="1"/>
    <col min="10761" max="10771" width="0" hidden="1" customWidth="1"/>
    <col min="10772" max="10772" width="2.5703125" customWidth="1"/>
    <col min="10773" max="10791" width="0" hidden="1" customWidth="1"/>
    <col min="10792" max="10792" width="12.7109375" bestFit="1" customWidth="1"/>
    <col min="10793" max="10793" width="11.28515625" bestFit="1" customWidth="1"/>
    <col min="10794" max="10794" width="12.7109375" bestFit="1" customWidth="1"/>
    <col min="10795" max="10795" width="11.28515625" bestFit="1" customWidth="1"/>
    <col min="10796" max="10796" width="12.7109375" bestFit="1" customWidth="1"/>
    <col min="10797" max="10799" width="15.5703125" customWidth="1"/>
    <col min="10800" max="10800" width="16.28515625" bestFit="1" customWidth="1"/>
    <col min="11009" max="11009" width="34.28515625" customWidth="1"/>
    <col min="11010" max="11010" width="0.5703125" customWidth="1"/>
    <col min="11011" max="11011" width="11.140625" bestFit="1" customWidth="1"/>
    <col min="11012" max="11012" width="1.7109375" customWidth="1"/>
    <col min="11013" max="11013" width="5.42578125" bestFit="1" customWidth="1"/>
    <col min="11014" max="11014" width="0.5703125" customWidth="1"/>
    <col min="11015" max="11015" width="16.85546875" bestFit="1" customWidth="1"/>
    <col min="11016" max="11016" width="0.5703125" customWidth="1"/>
    <col min="11017" max="11027" width="0" hidden="1" customWidth="1"/>
    <col min="11028" max="11028" width="2.5703125" customWidth="1"/>
    <col min="11029" max="11047" width="0" hidden="1" customWidth="1"/>
    <col min="11048" max="11048" width="12.7109375" bestFit="1" customWidth="1"/>
    <col min="11049" max="11049" width="11.28515625" bestFit="1" customWidth="1"/>
    <col min="11050" max="11050" width="12.7109375" bestFit="1" customWidth="1"/>
    <col min="11051" max="11051" width="11.28515625" bestFit="1" customWidth="1"/>
    <col min="11052" max="11052" width="12.7109375" bestFit="1" customWidth="1"/>
    <col min="11053" max="11055" width="15.5703125" customWidth="1"/>
    <col min="11056" max="11056" width="16.28515625" bestFit="1" customWidth="1"/>
    <col min="11265" max="11265" width="34.28515625" customWidth="1"/>
    <col min="11266" max="11266" width="0.5703125" customWidth="1"/>
    <col min="11267" max="11267" width="11.140625" bestFit="1" customWidth="1"/>
    <col min="11268" max="11268" width="1.7109375" customWidth="1"/>
    <col min="11269" max="11269" width="5.42578125" bestFit="1" customWidth="1"/>
    <col min="11270" max="11270" width="0.5703125" customWidth="1"/>
    <col min="11271" max="11271" width="16.85546875" bestFit="1" customWidth="1"/>
    <col min="11272" max="11272" width="0.5703125" customWidth="1"/>
    <col min="11273" max="11283" width="0" hidden="1" customWidth="1"/>
    <col min="11284" max="11284" width="2.5703125" customWidth="1"/>
    <col min="11285" max="11303" width="0" hidden="1" customWidth="1"/>
    <col min="11304" max="11304" width="12.7109375" bestFit="1" customWidth="1"/>
    <col min="11305" max="11305" width="11.28515625" bestFit="1" customWidth="1"/>
    <col min="11306" max="11306" width="12.7109375" bestFit="1" customWidth="1"/>
    <col min="11307" max="11307" width="11.28515625" bestFit="1" customWidth="1"/>
    <col min="11308" max="11308" width="12.7109375" bestFit="1" customWidth="1"/>
    <col min="11309" max="11311" width="15.5703125" customWidth="1"/>
    <col min="11312" max="11312" width="16.28515625" bestFit="1" customWidth="1"/>
    <col min="11521" max="11521" width="34.28515625" customWidth="1"/>
    <col min="11522" max="11522" width="0.5703125" customWidth="1"/>
    <col min="11523" max="11523" width="11.140625" bestFit="1" customWidth="1"/>
    <col min="11524" max="11524" width="1.7109375" customWidth="1"/>
    <col min="11525" max="11525" width="5.42578125" bestFit="1" customWidth="1"/>
    <col min="11526" max="11526" width="0.5703125" customWidth="1"/>
    <col min="11527" max="11527" width="16.85546875" bestFit="1" customWidth="1"/>
    <col min="11528" max="11528" width="0.5703125" customWidth="1"/>
    <col min="11529" max="11539" width="0" hidden="1" customWidth="1"/>
    <col min="11540" max="11540" width="2.5703125" customWidth="1"/>
    <col min="11541" max="11559" width="0" hidden="1" customWidth="1"/>
    <col min="11560" max="11560" width="12.7109375" bestFit="1" customWidth="1"/>
    <col min="11561" max="11561" width="11.28515625" bestFit="1" customWidth="1"/>
    <col min="11562" max="11562" width="12.7109375" bestFit="1" customWidth="1"/>
    <col min="11563" max="11563" width="11.28515625" bestFit="1" customWidth="1"/>
    <col min="11564" max="11564" width="12.7109375" bestFit="1" customWidth="1"/>
    <col min="11565" max="11567" width="15.5703125" customWidth="1"/>
    <col min="11568" max="11568" width="16.28515625" bestFit="1" customWidth="1"/>
    <col min="11777" max="11777" width="34.28515625" customWidth="1"/>
    <col min="11778" max="11778" width="0.5703125" customWidth="1"/>
    <col min="11779" max="11779" width="11.140625" bestFit="1" customWidth="1"/>
    <col min="11780" max="11780" width="1.7109375" customWidth="1"/>
    <col min="11781" max="11781" width="5.42578125" bestFit="1" customWidth="1"/>
    <col min="11782" max="11782" width="0.5703125" customWidth="1"/>
    <col min="11783" max="11783" width="16.85546875" bestFit="1" customWidth="1"/>
    <col min="11784" max="11784" width="0.5703125" customWidth="1"/>
    <col min="11785" max="11795" width="0" hidden="1" customWidth="1"/>
    <col min="11796" max="11796" width="2.5703125" customWidth="1"/>
    <col min="11797" max="11815" width="0" hidden="1" customWidth="1"/>
    <col min="11816" max="11816" width="12.7109375" bestFit="1" customWidth="1"/>
    <col min="11817" max="11817" width="11.28515625" bestFit="1" customWidth="1"/>
    <col min="11818" max="11818" width="12.7109375" bestFit="1" customWidth="1"/>
    <col min="11819" max="11819" width="11.28515625" bestFit="1" customWidth="1"/>
    <col min="11820" max="11820" width="12.7109375" bestFit="1" customWidth="1"/>
    <col min="11821" max="11823" width="15.5703125" customWidth="1"/>
    <col min="11824" max="11824" width="16.28515625" bestFit="1" customWidth="1"/>
    <col min="12033" max="12033" width="34.28515625" customWidth="1"/>
    <col min="12034" max="12034" width="0.5703125" customWidth="1"/>
    <col min="12035" max="12035" width="11.140625" bestFit="1" customWidth="1"/>
    <col min="12036" max="12036" width="1.7109375" customWidth="1"/>
    <col min="12037" max="12037" width="5.42578125" bestFit="1" customWidth="1"/>
    <col min="12038" max="12038" width="0.5703125" customWidth="1"/>
    <col min="12039" max="12039" width="16.85546875" bestFit="1" customWidth="1"/>
    <col min="12040" max="12040" width="0.5703125" customWidth="1"/>
    <col min="12041" max="12051" width="0" hidden="1" customWidth="1"/>
    <col min="12052" max="12052" width="2.5703125" customWidth="1"/>
    <col min="12053" max="12071" width="0" hidden="1" customWidth="1"/>
    <col min="12072" max="12072" width="12.7109375" bestFit="1" customWidth="1"/>
    <col min="12073" max="12073" width="11.28515625" bestFit="1" customWidth="1"/>
    <col min="12074" max="12074" width="12.7109375" bestFit="1" customWidth="1"/>
    <col min="12075" max="12075" width="11.28515625" bestFit="1" customWidth="1"/>
    <col min="12076" max="12076" width="12.7109375" bestFit="1" customWidth="1"/>
    <col min="12077" max="12079" width="15.5703125" customWidth="1"/>
    <col min="12080" max="12080" width="16.28515625" bestFit="1" customWidth="1"/>
    <col min="12289" max="12289" width="34.28515625" customWidth="1"/>
    <col min="12290" max="12290" width="0.5703125" customWidth="1"/>
    <col min="12291" max="12291" width="11.140625" bestFit="1" customWidth="1"/>
    <col min="12292" max="12292" width="1.7109375" customWidth="1"/>
    <col min="12293" max="12293" width="5.42578125" bestFit="1" customWidth="1"/>
    <col min="12294" max="12294" width="0.5703125" customWidth="1"/>
    <col min="12295" max="12295" width="16.85546875" bestFit="1" customWidth="1"/>
    <col min="12296" max="12296" width="0.5703125" customWidth="1"/>
    <col min="12297" max="12307" width="0" hidden="1" customWidth="1"/>
    <col min="12308" max="12308" width="2.5703125" customWidth="1"/>
    <col min="12309" max="12327" width="0" hidden="1" customWidth="1"/>
    <col min="12328" max="12328" width="12.7109375" bestFit="1" customWidth="1"/>
    <col min="12329" max="12329" width="11.28515625" bestFit="1" customWidth="1"/>
    <col min="12330" max="12330" width="12.7109375" bestFit="1" customWidth="1"/>
    <col min="12331" max="12331" width="11.28515625" bestFit="1" customWidth="1"/>
    <col min="12332" max="12332" width="12.7109375" bestFit="1" customWidth="1"/>
    <col min="12333" max="12335" width="15.5703125" customWidth="1"/>
    <col min="12336" max="12336" width="16.28515625" bestFit="1" customWidth="1"/>
    <col min="12545" max="12545" width="34.28515625" customWidth="1"/>
    <col min="12546" max="12546" width="0.5703125" customWidth="1"/>
    <col min="12547" max="12547" width="11.140625" bestFit="1" customWidth="1"/>
    <col min="12548" max="12548" width="1.7109375" customWidth="1"/>
    <col min="12549" max="12549" width="5.42578125" bestFit="1" customWidth="1"/>
    <col min="12550" max="12550" width="0.5703125" customWidth="1"/>
    <col min="12551" max="12551" width="16.85546875" bestFit="1" customWidth="1"/>
    <col min="12552" max="12552" width="0.5703125" customWidth="1"/>
    <col min="12553" max="12563" width="0" hidden="1" customWidth="1"/>
    <col min="12564" max="12564" width="2.5703125" customWidth="1"/>
    <col min="12565" max="12583" width="0" hidden="1" customWidth="1"/>
    <col min="12584" max="12584" width="12.7109375" bestFit="1" customWidth="1"/>
    <col min="12585" max="12585" width="11.28515625" bestFit="1" customWidth="1"/>
    <col min="12586" max="12586" width="12.7109375" bestFit="1" customWidth="1"/>
    <col min="12587" max="12587" width="11.28515625" bestFit="1" customWidth="1"/>
    <col min="12588" max="12588" width="12.7109375" bestFit="1" customWidth="1"/>
    <col min="12589" max="12591" width="15.5703125" customWidth="1"/>
    <col min="12592" max="12592" width="16.28515625" bestFit="1" customWidth="1"/>
    <col min="12801" max="12801" width="34.28515625" customWidth="1"/>
    <col min="12802" max="12802" width="0.5703125" customWidth="1"/>
    <col min="12803" max="12803" width="11.140625" bestFit="1" customWidth="1"/>
    <col min="12804" max="12804" width="1.7109375" customWidth="1"/>
    <col min="12805" max="12805" width="5.42578125" bestFit="1" customWidth="1"/>
    <col min="12806" max="12806" width="0.5703125" customWidth="1"/>
    <col min="12807" max="12807" width="16.85546875" bestFit="1" customWidth="1"/>
    <col min="12808" max="12808" width="0.5703125" customWidth="1"/>
    <col min="12809" max="12819" width="0" hidden="1" customWidth="1"/>
    <col min="12820" max="12820" width="2.5703125" customWidth="1"/>
    <col min="12821" max="12839" width="0" hidden="1" customWidth="1"/>
    <col min="12840" max="12840" width="12.7109375" bestFit="1" customWidth="1"/>
    <col min="12841" max="12841" width="11.28515625" bestFit="1" customWidth="1"/>
    <col min="12842" max="12842" width="12.7109375" bestFit="1" customWidth="1"/>
    <col min="12843" max="12843" width="11.28515625" bestFit="1" customWidth="1"/>
    <col min="12844" max="12844" width="12.7109375" bestFit="1" customWidth="1"/>
    <col min="12845" max="12847" width="15.5703125" customWidth="1"/>
    <col min="12848" max="12848" width="16.28515625" bestFit="1" customWidth="1"/>
    <col min="13057" max="13057" width="34.28515625" customWidth="1"/>
    <col min="13058" max="13058" width="0.5703125" customWidth="1"/>
    <col min="13059" max="13059" width="11.140625" bestFit="1" customWidth="1"/>
    <col min="13060" max="13060" width="1.7109375" customWidth="1"/>
    <col min="13061" max="13061" width="5.42578125" bestFit="1" customWidth="1"/>
    <col min="13062" max="13062" width="0.5703125" customWidth="1"/>
    <col min="13063" max="13063" width="16.85546875" bestFit="1" customWidth="1"/>
    <col min="13064" max="13064" width="0.5703125" customWidth="1"/>
    <col min="13065" max="13075" width="0" hidden="1" customWidth="1"/>
    <col min="13076" max="13076" width="2.5703125" customWidth="1"/>
    <col min="13077" max="13095" width="0" hidden="1" customWidth="1"/>
    <col min="13096" max="13096" width="12.7109375" bestFit="1" customWidth="1"/>
    <col min="13097" max="13097" width="11.28515625" bestFit="1" customWidth="1"/>
    <col min="13098" max="13098" width="12.7109375" bestFit="1" customWidth="1"/>
    <col min="13099" max="13099" width="11.28515625" bestFit="1" customWidth="1"/>
    <col min="13100" max="13100" width="12.7109375" bestFit="1" customWidth="1"/>
    <col min="13101" max="13103" width="15.5703125" customWidth="1"/>
    <col min="13104" max="13104" width="16.28515625" bestFit="1" customWidth="1"/>
    <col min="13313" max="13313" width="34.28515625" customWidth="1"/>
    <col min="13314" max="13314" width="0.5703125" customWidth="1"/>
    <col min="13315" max="13315" width="11.140625" bestFit="1" customWidth="1"/>
    <col min="13316" max="13316" width="1.7109375" customWidth="1"/>
    <col min="13317" max="13317" width="5.42578125" bestFit="1" customWidth="1"/>
    <col min="13318" max="13318" width="0.5703125" customWidth="1"/>
    <col min="13319" max="13319" width="16.85546875" bestFit="1" customWidth="1"/>
    <col min="13320" max="13320" width="0.5703125" customWidth="1"/>
    <col min="13321" max="13331" width="0" hidden="1" customWidth="1"/>
    <col min="13332" max="13332" width="2.5703125" customWidth="1"/>
    <col min="13333" max="13351" width="0" hidden="1" customWidth="1"/>
    <col min="13352" max="13352" width="12.7109375" bestFit="1" customWidth="1"/>
    <col min="13353" max="13353" width="11.28515625" bestFit="1" customWidth="1"/>
    <col min="13354" max="13354" width="12.7109375" bestFit="1" customWidth="1"/>
    <col min="13355" max="13355" width="11.28515625" bestFit="1" customWidth="1"/>
    <col min="13356" max="13356" width="12.7109375" bestFit="1" customWidth="1"/>
    <col min="13357" max="13359" width="15.5703125" customWidth="1"/>
    <col min="13360" max="13360" width="16.28515625" bestFit="1" customWidth="1"/>
    <col min="13569" max="13569" width="34.28515625" customWidth="1"/>
    <col min="13570" max="13570" width="0.5703125" customWidth="1"/>
    <col min="13571" max="13571" width="11.140625" bestFit="1" customWidth="1"/>
    <col min="13572" max="13572" width="1.7109375" customWidth="1"/>
    <col min="13573" max="13573" width="5.42578125" bestFit="1" customWidth="1"/>
    <col min="13574" max="13574" width="0.5703125" customWidth="1"/>
    <col min="13575" max="13575" width="16.85546875" bestFit="1" customWidth="1"/>
    <col min="13576" max="13576" width="0.5703125" customWidth="1"/>
    <col min="13577" max="13587" width="0" hidden="1" customWidth="1"/>
    <col min="13588" max="13588" width="2.5703125" customWidth="1"/>
    <col min="13589" max="13607" width="0" hidden="1" customWidth="1"/>
    <col min="13608" max="13608" width="12.7109375" bestFit="1" customWidth="1"/>
    <col min="13609" max="13609" width="11.28515625" bestFit="1" customWidth="1"/>
    <col min="13610" max="13610" width="12.7109375" bestFit="1" customWidth="1"/>
    <col min="13611" max="13611" width="11.28515625" bestFit="1" customWidth="1"/>
    <col min="13612" max="13612" width="12.7109375" bestFit="1" customWidth="1"/>
    <col min="13613" max="13615" width="15.5703125" customWidth="1"/>
    <col min="13616" max="13616" width="16.28515625" bestFit="1" customWidth="1"/>
    <col min="13825" max="13825" width="34.28515625" customWidth="1"/>
    <col min="13826" max="13826" width="0.5703125" customWidth="1"/>
    <col min="13827" max="13827" width="11.140625" bestFit="1" customWidth="1"/>
    <col min="13828" max="13828" width="1.7109375" customWidth="1"/>
    <col min="13829" max="13829" width="5.42578125" bestFit="1" customWidth="1"/>
    <col min="13830" max="13830" width="0.5703125" customWidth="1"/>
    <col min="13831" max="13831" width="16.85546875" bestFit="1" customWidth="1"/>
    <col min="13832" max="13832" width="0.5703125" customWidth="1"/>
    <col min="13833" max="13843" width="0" hidden="1" customWidth="1"/>
    <col min="13844" max="13844" width="2.5703125" customWidth="1"/>
    <col min="13845" max="13863" width="0" hidden="1" customWidth="1"/>
    <col min="13864" max="13864" width="12.7109375" bestFit="1" customWidth="1"/>
    <col min="13865" max="13865" width="11.28515625" bestFit="1" customWidth="1"/>
    <col min="13866" max="13866" width="12.7109375" bestFit="1" customWidth="1"/>
    <col min="13867" max="13867" width="11.28515625" bestFit="1" customWidth="1"/>
    <col min="13868" max="13868" width="12.7109375" bestFit="1" customWidth="1"/>
    <col min="13869" max="13871" width="15.5703125" customWidth="1"/>
    <col min="13872" max="13872" width="16.28515625" bestFit="1" customWidth="1"/>
    <col min="14081" max="14081" width="34.28515625" customWidth="1"/>
    <col min="14082" max="14082" width="0.5703125" customWidth="1"/>
    <col min="14083" max="14083" width="11.140625" bestFit="1" customWidth="1"/>
    <col min="14084" max="14084" width="1.7109375" customWidth="1"/>
    <col min="14085" max="14085" width="5.42578125" bestFit="1" customWidth="1"/>
    <col min="14086" max="14086" width="0.5703125" customWidth="1"/>
    <col min="14087" max="14087" width="16.85546875" bestFit="1" customWidth="1"/>
    <col min="14088" max="14088" width="0.5703125" customWidth="1"/>
    <col min="14089" max="14099" width="0" hidden="1" customWidth="1"/>
    <col min="14100" max="14100" width="2.5703125" customWidth="1"/>
    <col min="14101" max="14119" width="0" hidden="1" customWidth="1"/>
    <col min="14120" max="14120" width="12.7109375" bestFit="1" customWidth="1"/>
    <col min="14121" max="14121" width="11.28515625" bestFit="1" customWidth="1"/>
    <col min="14122" max="14122" width="12.7109375" bestFit="1" customWidth="1"/>
    <col min="14123" max="14123" width="11.28515625" bestFit="1" customWidth="1"/>
    <col min="14124" max="14124" width="12.7109375" bestFit="1" customWidth="1"/>
    <col min="14125" max="14127" width="15.5703125" customWidth="1"/>
    <col min="14128" max="14128" width="16.28515625" bestFit="1" customWidth="1"/>
    <col min="14337" max="14337" width="34.28515625" customWidth="1"/>
    <col min="14338" max="14338" width="0.5703125" customWidth="1"/>
    <col min="14339" max="14339" width="11.140625" bestFit="1" customWidth="1"/>
    <col min="14340" max="14340" width="1.7109375" customWidth="1"/>
    <col min="14341" max="14341" width="5.42578125" bestFit="1" customWidth="1"/>
    <col min="14342" max="14342" width="0.5703125" customWidth="1"/>
    <col min="14343" max="14343" width="16.85546875" bestFit="1" customWidth="1"/>
    <col min="14344" max="14344" width="0.5703125" customWidth="1"/>
    <col min="14345" max="14355" width="0" hidden="1" customWidth="1"/>
    <col min="14356" max="14356" width="2.5703125" customWidth="1"/>
    <col min="14357" max="14375" width="0" hidden="1" customWidth="1"/>
    <col min="14376" max="14376" width="12.7109375" bestFit="1" customWidth="1"/>
    <col min="14377" max="14377" width="11.28515625" bestFit="1" customWidth="1"/>
    <col min="14378" max="14378" width="12.7109375" bestFit="1" customWidth="1"/>
    <col min="14379" max="14379" width="11.28515625" bestFit="1" customWidth="1"/>
    <col min="14380" max="14380" width="12.7109375" bestFit="1" customWidth="1"/>
    <col min="14381" max="14383" width="15.5703125" customWidth="1"/>
    <col min="14384" max="14384" width="16.28515625" bestFit="1" customWidth="1"/>
    <col min="14593" max="14593" width="34.28515625" customWidth="1"/>
    <col min="14594" max="14594" width="0.5703125" customWidth="1"/>
    <col min="14595" max="14595" width="11.140625" bestFit="1" customWidth="1"/>
    <col min="14596" max="14596" width="1.7109375" customWidth="1"/>
    <col min="14597" max="14597" width="5.42578125" bestFit="1" customWidth="1"/>
    <col min="14598" max="14598" width="0.5703125" customWidth="1"/>
    <col min="14599" max="14599" width="16.85546875" bestFit="1" customWidth="1"/>
    <col min="14600" max="14600" width="0.5703125" customWidth="1"/>
    <col min="14601" max="14611" width="0" hidden="1" customWidth="1"/>
    <col min="14612" max="14612" width="2.5703125" customWidth="1"/>
    <col min="14613" max="14631" width="0" hidden="1" customWidth="1"/>
    <col min="14632" max="14632" width="12.7109375" bestFit="1" customWidth="1"/>
    <col min="14633" max="14633" width="11.28515625" bestFit="1" customWidth="1"/>
    <col min="14634" max="14634" width="12.7109375" bestFit="1" customWidth="1"/>
    <col min="14635" max="14635" width="11.28515625" bestFit="1" customWidth="1"/>
    <col min="14636" max="14636" width="12.7109375" bestFit="1" customWidth="1"/>
    <col min="14637" max="14639" width="15.5703125" customWidth="1"/>
    <col min="14640" max="14640" width="16.28515625" bestFit="1" customWidth="1"/>
    <col min="14849" max="14849" width="34.28515625" customWidth="1"/>
    <col min="14850" max="14850" width="0.5703125" customWidth="1"/>
    <col min="14851" max="14851" width="11.140625" bestFit="1" customWidth="1"/>
    <col min="14852" max="14852" width="1.7109375" customWidth="1"/>
    <col min="14853" max="14853" width="5.42578125" bestFit="1" customWidth="1"/>
    <col min="14854" max="14854" width="0.5703125" customWidth="1"/>
    <col min="14855" max="14855" width="16.85546875" bestFit="1" customWidth="1"/>
    <col min="14856" max="14856" width="0.5703125" customWidth="1"/>
    <col min="14857" max="14867" width="0" hidden="1" customWidth="1"/>
    <col min="14868" max="14868" width="2.5703125" customWidth="1"/>
    <col min="14869" max="14887" width="0" hidden="1" customWidth="1"/>
    <col min="14888" max="14888" width="12.7109375" bestFit="1" customWidth="1"/>
    <col min="14889" max="14889" width="11.28515625" bestFit="1" customWidth="1"/>
    <col min="14890" max="14890" width="12.7109375" bestFit="1" customWidth="1"/>
    <col min="14891" max="14891" width="11.28515625" bestFit="1" customWidth="1"/>
    <col min="14892" max="14892" width="12.7109375" bestFit="1" customWidth="1"/>
    <col min="14893" max="14895" width="15.5703125" customWidth="1"/>
    <col min="14896" max="14896" width="16.28515625" bestFit="1" customWidth="1"/>
    <col min="15105" max="15105" width="34.28515625" customWidth="1"/>
    <col min="15106" max="15106" width="0.5703125" customWidth="1"/>
    <col min="15107" max="15107" width="11.140625" bestFit="1" customWidth="1"/>
    <col min="15108" max="15108" width="1.7109375" customWidth="1"/>
    <col min="15109" max="15109" width="5.42578125" bestFit="1" customWidth="1"/>
    <col min="15110" max="15110" width="0.5703125" customWidth="1"/>
    <col min="15111" max="15111" width="16.85546875" bestFit="1" customWidth="1"/>
    <col min="15112" max="15112" width="0.5703125" customWidth="1"/>
    <col min="15113" max="15123" width="0" hidden="1" customWidth="1"/>
    <col min="15124" max="15124" width="2.5703125" customWidth="1"/>
    <col min="15125" max="15143" width="0" hidden="1" customWidth="1"/>
    <col min="15144" max="15144" width="12.7109375" bestFit="1" customWidth="1"/>
    <col min="15145" max="15145" width="11.28515625" bestFit="1" customWidth="1"/>
    <col min="15146" max="15146" width="12.7109375" bestFit="1" customWidth="1"/>
    <col min="15147" max="15147" width="11.28515625" bestFit="1" customWidth="1"/>
    <col min="15148" max="15148" width="12.7109375" bestFit="1" customWidth="1"/>
    <col min="15149" max="15151" width="15.5703125" customWidth="1"/>
    <col min="15152" max="15152" width="16.28515625" bestFit="1" customWidth="1"/>
    <col min="15361" max="15361" width="34.28515625" customWidth="1"/>
    <col min="15362" max="15362" width="0.5703125" customWidth="1"/>
    <col min="15363" max="15363" width="11.140625" bestFit="1" customWidth="1"/>
    <col min="15364" max="15364" width="1.7109375" customWidth="1"/>
    <col min="15365" max="15365" width="5.42578125" bestFit="1" customWidth="1"/>
    <col min="15366" max="15366" width="0.5703125" customWidth="1"/>
    <col min="15367" max="15367" width="16.85546875" bestFit="1" customWidth="1"/>
    <col min="15368" max="15368" width="0.5703125" customWidth="1"/>
    <col min="15369" max="15379" width="0" hidden="1" customWidth="1"/>
    <col min="15380" max="15380" width="2.5703125" customWidth="1"/>
    <col min="15381" max="15399" width="0" hidden="1" customWidth="1"/>
    <col min="15400" max="15400" width="12.7109375" bestFit="1" customWidth="1"/>
    <col min="15401" max="15401" width="11.28515625" bestFit="1" customWidth="1"/>
    <col min="15402" max="15402" width="12.7109375" bestFit="1" customWidth="1"/>
    <col min="15403" max="15403" width="11.28515625" bestFit="1" customWidth="1"/>
    <col min="15404" max="15404" width="12.7109375" bestFit="1" customWidth="1"/>
    <col min="15405" max="15407" width="15.5703125" customWidth="1"/>
    <col min="15408" max="15408" width="16.28515625" bestFit="1" customWidth="1"/>
    <col min="15617" max="15617" width="34.28515625" customWidth="1"/>
    <col min="15618" max="15618" width="0.5703125" customWidth="1"/>
    <col min="15619" max="15619" width="11.140625" bestFit="1" customWidth="1"/>
    <col min="15620" max="15620" width="1.7109375" customWidth="1"/>
    <col min="15621" max="15621" width="5.42578125" bestFit="1" customWidth="1"/>
    <col min="15622" max="15622" width="0.5703125" customWidth="1"/>
    <col min="15623" max="15623" width="16.85546875" bestFit="1" customWidth="1"/>
    <col min="15624" max="15624" width="0.5703125" customWidth="1"/>
    <col min="15625" max="15635" width="0" hidden="1" customWidth="1"/>
    <col min="15636" max="15636" width="2.5703125" customWidth="1"/>
    <col min="15637" max="15655" width="0" hidden="1" customWidth="1"/>
    <col min="15656" max="15656" width="12.7109375" bestFit="1" customWidth="1"/>
    <col min="15657" max="15657" width="11.28515625" bestFit="1" customWidth="1"/>
    <col min="15658" max="15658" width="12.7109375" bestFit="1" customWidth="1"/>
    <col min="15659" max="15659" width="11.28515625" bestFit="1" customWidth="1"/>
    <col min="15660" max="15660" width="12.7109375" bestFit="1" customWidth="1"/>
    <col min="15661" max="15663" width="15.5703125" customWidth="1"/>
    <col min="15664" max="15664" width="16.28515625" bestFit="1" customWidth="1"/>
    <col min="15873" max="15873" width="34.28515625" customWidth="1"/>
    <col min="15874" max="15874" width="0.5703125" customWidth="1"/>
    <col min="15875" max="15875" width="11.140625" bestFit="1" customWidth="1"/>
    <col min="15876" max="15876" width="1.7109375" customWidth="1"/>
    <col min="15877" max="15877" width="5.42578125" bestFit="1" customWidth="1"/>
    <col min="15878" max="15878" width="0.5703125" customWidth="1"/>
    <col min="15879" max="15879" width="16.85546875" bestFit="1" customWidth="1"/>
    <col min="15880" max="15880" width="0.5703125" customWidth="1"/>
    <col min="15881" max="15891" width="0" hidden="1" customWidth="1"/>
    <col min="15892" max="15892" width="2.5703125" customWidth="1"/>
    <col min="15893" max="15911" width="0" hidden="1" customWidth="1"/>
    <col min="15912" max="15912" width="12.7109375" bestFit="1" customWidth="1"/>
    <col min="15913" max="15913" width="11.28515625" bestFit="1" customWidth="1"/>
    <col min="15914" max="15914" width="12.7109375" bestFit="1" customWidth="1"/>
    <col min="15915" max="15915" width="11.28515625" bestFit="1" customWidth="1"/>
    <col min="15916" max="15916" width="12.7109375" bestFit="1" customWidth="1"/>
    <col min="15917" max="15919" width="15.5703125" customWidth="1"/>
    <col min="15920" max="15920" width="16.28515625" bestFit="1" customWidth="1"/>
    <col min="16129" max="16129" width="34.28515625" customWidth="1"/>
    <col min="16130" max="16130" width="0.5703125" customWidth="1"/>
    <col min="16131" max="16131" width="11.140625" bestFit="1" customWidth="1"/>
    <col min="16132" max="16132" width="1.7109375" customWidth="1"/>
    <col min="16133" max="16133" width="5.42578125" bestFit="1" customWidth="1"/>
    <col min="16134" max="16134" width="0.5703125" customWidth="1"/>
    <col min="16135" max="16135" width="16.85546875" bestFit="1" customWidth="1"/>
    <col min="16136" max="16136" width="0.5703125" customWidth="1"/>
    <col min="16137" max="16147" width="0" hidden="1" customWidth="1"/>
    <col min="16148" max="16148" width="2.5703125" customWidth="1"/>
    <col min="16149" max="16167" width="0" hidden="1" customWidth="1"/>
    <col min="16168" max="16168" width="12.7109375" bestFit="1" customWidth="1"/>
    <col min="16169" max="16169" width="11.28515625" bestFit="1" customWidth="1"/>
    <col min="16170" max="16170" width="12.7109375" bestFit="1" customWidth="1"/>
    <col min="16171" max="16171" width="11.28515625" bestFit="1" customWidth="1"/>
    <col min="16172" max="16172" width="12.7109375" bestFit="1" customWidth="1"/>
    <col min="16173" max="16175" width="15.5703125" customWidth="1"/>
    <col min="16176" max="16176" width="16.28515625" bestFit="1" customWidth="1"/>
  </cols>
  <sheetData>
    <row r="1" spans="1:48" x14ac:dyDescent="0.2">
      <c r="A1" s="97" t="s">
        <v>156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</row>
    <row r="2" spans="1:48" x14ac:dyDescent="0.2">
      <c r="A2" s="97" t="s">
        <v>157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</row>
    <row r="3" spans="1:48" x14ac:dyDescent="0.2">
      <c r="A3" s="97" t="s">
        <v>158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</row>
    <row r="4" spans="1:48" x14ac:dyDescent="0.2">
      <c r="A4" s="98" t="s">
        <v>159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</row>
    <row r="5" spans="1:48" x14ac:dyDescent="0.2">
      <c r="A5" s="35"/>
      <c r="B5" s="35"/>
      <c r="C5" s="36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5"/>
    </row>
    <row r="6" spans="1:48" s="10" customFormat="1" x14ac:dyDescent="0.2">
      <c r="A6" s="38"/>
      <c r="B6" s="38"/>
      <c r="C6" s="39"/>
      <c r="D6" s="38"/>
      <c r="E6" s="40" t="s">
        <v>160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40"/>
      <c r="T6" s="38"/>
      <c r="U6" s="38"/>
      <c r="V6" s="38"/>
      <c r="W6" s="38"/>
      <c r="X6" s="38"/>
      <c r="Y6" s="38"/>
      <c r="Z6" s="38"/>
      <c r="AA6" s="38"/>
      <c r="AB6" s="38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0" t="s">
        <v>161</v>
      </c>
    </row>
    <row r="7" spans="1:48" s="10" customFormat="1" x14ac:dyDescent="0.2">
      <c r="A7" s="40"/>
      <c r="B7" s="40"/>
      <c r="C7" s="40" t="s">
        <v>162</v>
      </c>
      <c r="D7" s="40"/>
      <c r="E7" s="40" t="s">
        <v>163</v>
      </c>
      <c r="F7" s="40"/>
      <c r="G7" s="40" t="s">
        <v>164</v>
      </c>
      <c r="H7" s="40"/>
      <c r="I7" s="40" t="s">
        <v>165</v>
      </c>
      <c r="J7" s="40"/>
      <c r="K7" s="40">
        <v>2000</v>
      </c>
      <c r="L7" s="40"/>
      <c r="M7" s="40" t="s">
        <v>165</v>
      </c>
      <c r="N7" s="40"/>
      <c r="O7" s="40">
        <v>2001</v>
      </c>
      <c r="P7" s="40"/>
      <c r="Q7" s="40" t="s">
        <v>165</v>
      </c>
      <c r="R7" s="40"/>
      <c r="S7" s="40">
        <v>2002</v>
      </c>
      <c r="T7" s="40"/>
      <c r="U7" s="40" t="s">
        <v>166</v>
      </c>
      <c r="V7" s="40">
        <v>2005</v>
      </c>
      <c r="W7" s="40" t="s">
        <v>166</v>
      </c>
      <c r="X7" s="40">
        <v>2006</v>
      </c>
      <c r="Y7" s="40" t="s">
        <v>166</v>
      </c>
      <c r="Z7" s="40">
        <v>2007</v>
      </c>
      <c r="AA7" s="40" t="s">
        <v>166</v>
      </c>
      <c r="AB7" s="42" t="s">
        <v>167</v>
      </c>
      <c r="AC7" s="43" t="s">
        <v>166</v>
      </c>
      <c r="AD7" s="42" t="s">
        <v>168</v>
      </c>
      <c r="AE7" s="43" t="s">
        <v>166</v>
      </c>
      <c r="AF7" s="42" t="s">
        <v>169</v>
      </c>
      <c r="AG7" s="43" t="s">
        <v>166</v>
      </c>
      <c r="AH7" s="42" t="s">
        <v>170</v>
      </c>
      <c r="AI7" s="43" t="s">
        <v>166</v>
      </c>
      <c r="AJ7" s="42" t="s">
        <v>171</v>
      </c>
      <c r="AK7" s="43" t="s">
        <v>166</v>
      </c>
      <c r="AL7" s="42" t="s">
        <v>172</v>
      </c>
      <c r="AM7" s="43" t="s">
        <v>166</v>
      </c>
      <c r="AN7" s="42" t="s">
        <v>173</v>
      </c>
      <c r="AO7" s="43" t="s">
        <v>166</v>
      </c>
      <c r="AP7" s="42" t="s">
        <v>174</v>
      </c>
      <c r="AQ7" s="43" t="s">
        <v>166</v>
      </c>
      <c r="AR7" s="42" t="s">
        <v>175</v>
      </c>
      <c r="AS7" s="43" t="s">
        <v>166</v>
      </c>
      <c r="AT7" s="42" t="s">
        <v>176</v>
      </c>
      <c r="AU7" s="43" t="s">
        <v>166</v>
      </c>
      <c r="AV7" s="40" t="s">
        <v>177</v>
      </c>
    </row>
    <row r="8" spans="1:48" s="10" customFormat="1" x14ac:dyDescent="0.2">
      <c r="A8" s="40"/>
      <c r="B8" s="40"/>
      <c r="C8" s="44" t="s">
        <v>178</v>
      </c>
      <c r="D8" s="40"/>
      <c r="E8" s="44" t="s">
        <v>179</v>
      </c>
      <c r="F8" s="40"/>
      <c r="G8" s="44" t="s">
        <v>180</v>
      </c>
      <c r="H8" s="40"/>
      <c r="I8" s="45" t="s">
        <v>181</v>
      </c>
      <c r="J8" s="40"/>
      <c r="K8" s="44" t="s">
        <v>182</v>
      </c>
      <c r="L8" s="40"/>
      <c r="M8" s="45" t="s">
        <v>183</v>
      </c>
      <c r="N8" s="46"/>
      <c r="O8" s="44" t="s">
        <v>182</v>
      </c>
      <c r="P8" s="46"/>
      <c r="Q8" s="45" t="s">
        <v>184</v>
      </c>
      <c r="R8" s="40"/>
      <c r="S8" s="44" t="s">
        <v>182</v>
      </c>
      <c r="T8" s="46"/>
      <c r="U8" s="47">
        <v>38352</v>
      </c>
      <c r="V8" s="48" t="s">
        <v>182</v>
      </c>
      <c r="W8" s="47">
        <v>38717</v>
      </c>
      <c r="X8" s="48" t="s">
        <v>182</v>
      </c>
      <c r="Y8" s="47">
        <v>39082</v>
      </c>
      <c r="Z8" s="47" t="s">
        <v>185</v>
      </c>
      <c r="AA8" s="49">
        <v>39447</v>
      </c>
      <c r="AB8" s="49" t="s">
        <v>185</v>
      </c>
      <c r="AC8" s="49">
        <v>39813</v>
      </c>
      <c r="AD8" s="49" t="s">
        <v>185</v>
      </c>
      <c r="AE8" s="49">
        <v>40178</v>
      </c>
      <c r="AF8" s="49" t="s">
        <v>185</v>
      </c>
      <c r="AG8" s="49">
        <v>40543</v>
      </c>
      <c r="AH8" s="49" t="s">
        <v>185</v>
      </c>
      <c r="AI8" s="49">
        <v>40908</v>
      </c>
      <c r="AJ8" s="49" t="s">
        <v>185</v>
      </c>
      <c r="AK8" s="49">
        <v>41274</v>
      </c>
      <c r="AL8" s="49" t="s">
        <v>185</v>
      </c>
      <c r="AM8" s="49">
        <v>41639</v>
      </c>
      <c r="AN8" s="49" t="s">
        <v>185</v>
      </c>
      <c r="AO8" s="49">
        <v>42004</v>
      </c>
      <c r="AP8" s="49" t="s">
        <v>185</v>
      </c>
      <c r="AQ8" s="49">
        <v>42369</v>
      </c>
      <c r="AR8" s="49" t="s">
        <v>185</v>
      </c>
      <c r="AS8" s="49">
        <v>42735</v>
      </c>
      <c r="AT8" s="49" t="s">
        <v>185</v>
      </c>
      <c r="AU8" s="49">
        <v>43100</v>
      </c>
      <c r="AV8" s="50">
        <v>43100</v>
      </c>
    </row>
    <row r="9" spans="1:48" x14ac:dyDescent="0.2">
      <c r="A9" s="51" t="s">
        <v>186</v>
      </c>
    </row>
    <row r="10" spans="1:48" x14ac:dyDescent="0.2">
      <c r="A10" s="54"/>
      <c r="B10" s="54"/>
      <c r="C10" s="36" t="s">
        <v>187</v>
      </c>
      <c r="D10" s="54"/>
      <c r="E10" s="54">
        <v>20</v>
      </c>
      <c r="F10" s="54"/>
      <c r="G10" s="55">
        <v>57</v>
      </c>
      <c r="H10" s="56"/>
      <c r="I10" s="55">
        <v>29.96</v>
      </c>
      <c r="J10" s="56"/>
      <c r="K10" s="55">
        <v>2.85</v>
      </c>
      <c r="L10" s="56"/>
      <c r="M10" s="55">
        <f>SUM(I10:K10)</f>
        <v>32.81</v>
      </c>
      <c r="N10" s="57"/>
      <c r="O10" s="55">
        <v>2.85</v>
      </c>
      <c r="P10" s="57"/>
      <c r="Q10" s="55">
        <f>SUM(M10:O10)</f>
        <v>35.660000000000004</v>
      </c>
      <c r="R10" s="56"/>
      <c r="S10" s="55">
        <v>2.84</v>
      </c>
      <c r="T10" s="57"/>
      <c r="U10" s="58">
        <v>45</v>
      </c>
      <c r="V10" s="58">
        <v>3</v>
      </c>
      <c r="W10" s="58">
        <f>+U10+V10</f>
        <v>48</v>
      </c>
      <c r="X10" s="58">
        <f>+G10/E10</f>
        <v>2.85</v>
      </c>
      <c r="Y10" s="58">
        <f>+W10+X10</f>
        <v>50.85</v>
      </c>
      <c r="Z10" s="58">
        <v>3</v>
      </c>
      <c r="AA10" s="58">
        <f>+Y10+Z10</f>
        <v>53.85</v>
      </c>
      <c r="AB10" s="58"/>
      <c r="AC10" s="59">
        <v>57</v>
      </c>
      <c r="AD10" s="59"/>
      <c r="AE10" s="59">
        <f>AC10+AD10</f>
        <v>57</v>
      </c>
      <c r="AF10" s="59"/>
      <c r="AG10" s="59">
        <f>AE10+AF10</f>
        <v>57</v>
      </c>
      <c r="AH10" s="59"/>
      <c r="AI10" s="59">
        <f>AG10+AH10</f>
        <v>57</v>
      </c>
      <c r="AJ10" s="59"/>
      <c r="AK10" s="59">
        <f>AI10+AJ10</f>
        <v>57</v>
      </c>
      <c r="AL10" s="59"/>
      <c r="AM10" s="59">
        <f>AK10+AL10</f>
        <v>57</v>
      </c>
      <c r="AN10" s="59"/>
      <c r="AO10" s="59">
        <f>AM10+AN10</f>
        <v>57</v>
      </c>
      <c r="AP10" s="59"/>
      <c r="AQ10" s="59">
        <f>AO10+AP10</f>
        <v>57</v>
      </c>
      <c r="AR10" s="59"/>
      <c r="AS10" s="59">
        <f>AQ10+AR10</f>
        <v>57</v>
      </c>
      <c r="AT10" s="59"/>
      <c r="AU10" s="59">
        <f>AS10+AT10</f>
        <v>57</v>
      </c>
      <c r="AV10" s="58">
        <f>+G10-AE10</f>
        <v>0</v>
      </c>
    </row>
    <row r="11" spans="1:48" x14ac:dyDescent="0.2">
      <c r="A11" s="60" t="s">
        <v>188</v>
      </c>
      <c r="B11" s="54"/>
      <c r="C11" s="36"/>
      <c r="D11" s="54"/>
      <c r="E11" s="54"/>
      <c r="F11" s="54"/>
      <c r="G11" s="56">
        <f>G10</f>
        <v>57</v>
      </c>
      <c r="H11" s="56"/>
      <c r="I11" s="56">
        <f>I10</f>
        <v>29.96</v>
      </c>
      <c r="J11" s="56"/>
      <c r="K11" s="56">
        <f>K10</f>
        <v>2.85</v>
      </c>
      <c r="L11" s="56"/>
      <c r="M11" s="56">
        <f>SUM(M10)</f>
        <v>32.81</v>
      </c>
      <c r="N11" s="56"/>
      <c r="O11" s="56">
        <f>O10</f>
        <v>2.85</v>
      </c>
      <c r="P11" s="56"/>
      <c r="Q11" s="56">
        <f>SUM(Q10)</f>
        <v>35.660000000000004</v>
      </c>
      <c r="R11" s="56"/>
      <c r="S11" s="56">
        <f>S10</f>
        <v>2.84</v>
      </c>
      <c r="T11" s="56"/>
      <c r="U11" s="57">
        <f t="shared" ref="U11:AV11" si="0">SUM(U10)</f>
        <v>45</v>
      </c>
      <c r="V11" s="57">
        <f t="shared" si="0"/>
        <v>3</v>
      </c>
      <c r="W11" s="57">
        <f t="shared" si="0"/>
        <v>48</v>
      </c>
      <c r="X11" s="57">
        <f t="shared" si="0"/>
        <v>2.85</v>
      </c>
      <c r="Y11" s="57">
        <f t="shared" si="0"/>
        <v>50.85</v>
      </c>
      <c r="Z11" s="57">
        <f t="shared" si="0"/>
        <v>3</v>
      </c>
      <c r="AA11" s="57">
        <f t="shared" si="0"/>
        <v>53.85</v>
      </c>
      <c r="AB11" s="57">
        <f t="shared" si="0"/>
        <v>0</v>
      </c>
      <c r="AC11" s="57">
        <f t="shared" si="0"/>
        <v>57</v>
      </c>
      <c r="AD11" s="57">
        <f t="shared" si="0"/>
        <v>0</v>
      </c>
      <c r="AE11" s="57">
        <f t="shared" si="0"/>
        <v>57</v>
      </c>
      <c r="AF11" s="57">
        <f t="shared" si="0"/>
        <v>0</v>
      </c>
      <c r="AG11" s="57">
        <f t="shared" si="0"/>
        <v>57</v>
      </c>
      <c r="AH11" s="57">
        <f t="shared" si="0"/>
        <v>0</v>
      </c>
      <c r="AI11" s="57">
        <f t="shared" si="0"/>
        <v>57</v>
      </c>
      <c r="AJ11" s="57">
        <f t="shared" si="0"/>
        <v>0</v>
      </c>
      <c r="AK11" s="57">
        <f t="shared" si="0"/>
        <v>57</v>
      </c>
      <c r="AL11" s="57">
        <f t="shared" si="0"/>
        <v>0</v>
      </c>
      <c r="AM11" s="57">
        <f t="shared" si="0"/>
        <v>57</v>
      </c>
      <c r="AN11" s="57">
        <f t="shared" si="0"/>
        <v>0</v>
      </c>
      <c r="AO11" s="57">
        <f t="shared" si="0"/>
        <v>57</v>
      </c>
      <c r="AP11" s="57">
        <f t="shared" si="0"/>
        <v>0</v>
      </c>
      <c r="AQ11" s="57">
        <f t="shared" si="0"/>
        <v>57</v>
      </c>
      <c r="AR11" s="57">
        <f t="shared" si="0"/>
        <v>0</v>
      </c>
      <c r="AS11" s="57">
        <f t="shared" si="0"/>
        <v>57</v>
      </c>
      <c r="AT11" s="57">
        <f t="shared" si="0"/>
        <v>0</v>
      </c>
      <c r="AU11" s="57">
        <f t="shared" si="0"/>
        <v>57</v>
      </c>
      <c r="AV11" s="57">
        <f t="shared" si="0"/>
        <v>0</v>
      </c>
    </row>
    <row r="12" spans="1:48" x14ac:dyDescent="0.2">
      <c r="A12" s="54"/>
      <c r="B12" s="54"/>
      <c r="C12" s="36"/>
      <c r="D12" s="54"/>
      <c r="E12" s="54"/>
      <c r="F12" s="54"/>
      <c r="G12" s="56"/>
      <c r="H12" s="56"/>
      <c r="I12" s="56"/>
      <c r="J12" s="56"/>
      <c r="K12" s="56"/>
      <c r="L12" s="16"/>
      <c r="M12" s="16"/>
      <c r="N12" s="16"/>
      <c r="O12" s="56"/>
      <c r="P12" s="16"/>
      <c r="Q12" s="16"/>
      <c r="R12" s="16"/>
      <c r="S12" s="56"/>
      <c r="T12" s="16"/>
      <c r="U12" s="57"/>
      <c r="V12" s="16"/>
      <c r="W12" s="57"/>
      <c r="X12" s="16"/>
      <c r="Y12" s="57"/>
      <c r="Z12" s="57"/>
      <c r="AA12" s="57"/>
      <c r="AB12" s="57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57"/>
    </row>
    <row r="13" spans="1:48" x14ac:dyDescent="0.2">
      <c r="A13" s="51" t="s">
        <v>189</v>
      </c>
      <c r="B13" s="54"/>
      <c r="C13" s="36"/>
      <c r="D13" s="54"/>
      <c r="E13" s="54"/>
      <c r="F13" s="54"/>
      <c r="G13" s="56"/>
      <c r="H13" s="56"/>
      <c r="I13" s="56"/>
      <c r="J13" s="56"/>
      <c r="K13" s="56"/>
      <c r="L13" s="16"/>
      <c r="M13" s="16"/>
      <c r="N13" s="16"/>
      <c r="O13" s="56"/>
      <c r="P13" s="16"/>
      <c r="Q13" s="16"/>
      <c r="R13" s="16"/>
      <c r="S13" s="56"/>
      <c r="T13" s="16"/>
      <c r="U13" s="57"/>
      <c r="V13" s="16"/>
      <c r="W13" s="57"/>
      <c r="X13" s="16"/>
      <c r="Y13" s="57"/>
      <c r="Z13" s="57"/>
      <c r="AA13" s="57"/>
      <c r="AB13" s="57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57"/>
    </row>
    <row r="14" spans="1:48" x14ac:dyDescent="0.2">
      <c r="A14" s="54"/>
      <c r="B14" s="54"/>
      <c r="C14" s="62" t="s">
        <v>190</v>
      </c>
      <c r="D14" s="54"/>
      <c r="E14" s="54"/>
      <c r="F14" s="54"/>
      <c r="G14" s="56">
        <v>1000</v>
      </c>
      <c r="H14" s="56"/>
      <c r="I14" s="63" t="s">
        <v>191</v>
      </c>
      <c r="J14" s="56"/>
      <c r="K14" s="63" t="s">
        <v>191</v>
      </c>
      <c r="L14" s="56"/>
      <c r="M14" s="63" t="s">
        <v>191</v>
      </c>
      <c r="N14" s="63"/>
      <c r="O14" s="63" t="s">
        <v>191</v>
      </c>
      <c r="P14" s="63"/>
      <c r="Q14" s="63" t="s">
        <v>191</v>
      </c>
      <c r="R14" s="56"/>
      <c r="S14" s="63" t="s">
        <v>191</v>
      </c>
      <c r="T14" s="63"/>
      <c r="U14" s="57">
        <v>0</v>
      </c>
      <c r="V14" s="56">
        <v>0</v>
      </c>
      <c r="W14" s="57">
        <f t="shared" ref="W14:W19" si="1">+U14+V14</f>
        <v>0</v>
      </c>
      <c r="X14" s="56">
        <v>0</v>
      </c>
      <c r="Y14" s="57">
        <f t="shared" ref="Y14:Y19" si="2">+W14+X14</f>
        <v>0</v>
      </c>
      <c r="Z14" s="57"/>
      <c r="AA14" s="57"/>
      <c r="AB14" s="57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57">
        <f t="shared" ref="AV14:AV19" si="3">+G14-Y14</f>
        <v>1000</v>
      </c>
    </row>
    <row r="15" spans="1:48" x14ac:dyDescent="0.2">
      <c r="A15" s="54"/>
      <c r="B15" s="54"/>
      <c r="C15" s="62" t="s">
        <v>192</v>
      </c>
      <c r="D15" s="54"/>
      <c r="E15" s="54"/>
      <c r="F15" s="54"/>
      <c r="G15" s="56">
        <v>3500</v>
      </c>
      <c r="H15" s="56"/>
      <c r="I15" s="63" t="s">
        <v>191</v>
      </c>
      <c r="J15" s="56"/>
      <c r="K15" s="63" t="s">
        <v>191</v>
      </c>
      <c r="L15" s="56"/>
      <c r="M15" s="63" t="s">
        <v>191</v>
      </c>
      <c r="N15" s="63"/>
      <c r="O15" s="63" t="s">
        <v>191</v>
      </c>
      <c r="P15" s="63"/>
      <c r="Q15" s="63" t="s">
        <v>191</v>
      </c>
      <c r="R15" s="56"/>
      <c r="S15" s="63" t="s">
        <v>191</v>
      </c>
      <c r="T15" s="63"/>
      <c r="U15" s="57">
        <v>0</v>
      </c>
      <c r="V15" s="56">
        <v>0</v>
      </c>
      <c r="W15" s="57">
        <f t="shared" si="1"/>
        <v>0</v>
      </c>
      <c r="X15" s="56">
        <v>0</v>
      </c>
      <c r="Y15" s="57">
        <f t="shared" si="2"/>
        <v>0</v>
      </c>
      <c r="Z15" s="57"/>
      <c r="AA15" s="57"/>
      <c r="AB15" s="57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57">
        <f t="shared" si="3"/>
        <v>3500</v>
      </c>
    </row>
    <row r="16" spans="1:48" x14ac:dyDescent="0.2">
      <c r="A16" s="54" t="s">
        <v>193</v>
      </c>
      <c r="B16" s="54"/>
      <c r="C16" s="62" t="s">
        <v>194</v>
      </c>
      <c r="D16" s="54"/>
      <c r="E16" s="54"/>
      <c r="F16" s="54"/>
      <c r="G16" s="56">
        <v>600</v>
      </c>
      <c r="H16" s="56"/>
      <c r="I16" s="63" t="s">
        <v>191</v>
      </c>
      <c r="J16" s="56"/>
      <c r="K16" s="63" t="s">
        <v>191</v>
      </c>
      <c r="L16" s="56"/>
      <c r="M16" s="63" t="s">
        <v>191</v>
      </c>
      <c r="N16" s="63"/>
      <c r="O16" s="63" t="s">
        <v>191</v>
      </c>
      <c r="P16" s="63"/>
      <c r="Q16" s="63" t="s">
        <v>191</v>
      </c>
      <c r="R16" s="56"/>
      <c r="S16" s="63" t="s">
        <v>191</v>
      </c>
      <c r="T16" s="63"/>
      <c r="U16" s="57">
        <v>0</v>
      </c>
      <c r="V16" s="56">
        <v>0</v>
      </c>
      <c r="W16" s="57">
        <f t="shared" si="1"/>
        <v>0</v>
      </c>
      <c r="X16" s="56">
        <v>0</v>
      </c>
      <c r="Y16" s="57">
        <f t="shared" si="2"/>
        <v>0</v>
      </c>
      <c r="Z16" s="57"/>
      <c r="AA16" s="57"/>
      <c r="AB16" s="57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57">
        <f t="shared" si="3"/>
        <v>600</v>
      </c>
    </row>
    <row r="17" spans="1:48" x14ac:dyDescent="0.2">
      <c r="A17" s="54" t="s">
        <v>195</v>
      </c>
      <c r="B17" s="54"/>
      <c r="C17" s="62">
        <v>38168</v>
      </c>
      <c r="D17" s="54"/>
      <c r="E17" s="54"/>
      <c r="F17" s="54"/>
      <c r="G17" s="56">
        <v>30000</v>
      </c>
      <c r="H17" s="56"/>
      <c r="I17" s="63"/>
      <c r="J17" s="56"/>
      <c r="K17" s="63"/>
      <c r="L17" s="56"/>
      <c r="M17" s="63"/>
      <c r="N17" s="63"/>
      <c r="O17" s="63"/>
      <c r="P17" s="63"/>
      <c r="Q17" s="63"/>
      <c r="R17" s="56"/>
      <c r="S17" s="63"/>
      <c r="T17" s="63"/>
      <c r="U17" s="57">
        <v>0</v>
      </c>
      <c r="V17" s="56"/>
      <c r="W17" s="57">
        <f t="shared" si="1"/>
        <v>0</v>
      </c>
      <c r="X17" s="56">
        <v>0</v>
      </c>
      <c r="Y17" s="57">
        <f t="shared" si="2"/>
        <v>0</v>
      </c>
      <c r="Z17" s="57"/>
      <c r="AA17" s="57"/>
      <c r="AB17" s="57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57">
        <f t="shared" si="3"/>
        <v>30000</v>
      </c>
    </row>
    <row r="18" spans="1:48" x14ac:dyDescent="0.2">
      <c r="A18" s="54" t="s">
        <v>195</v>
      </c>
      <c r="B18" s="54"/>
      <c r="C18" s="62">
        <v>38882</v>
      </c>
      <c r="D18" s="54"/>
      <c r="E18" s="54"/>
      <c r="F18" s="54"/>
      <c r="G18" s="56">
        <v>11000</v>
      </c>
      <c r="H18" s="56"/>
      <c r="I18" s="63"/>
      <c r="J18" s="56"/>
      <c r="K18" s="63"/>
      <c r="L18" s="56"/>
      <c r="M18" s="63"/>
      <c r="N18" s="63"/>
      <c r="O18" s="63"/>
      <c r="P18" s="63"/>
      <c r="Q18" s="63"/>
      <c r="R18" s="56"/>
      <c r="S18" s="63"/>
      <c r="T18" s="63"/>
      <c r="U18" s="57">
        <v>0</v>
      </c>
      <c r="V18" s="56"/>
      <c r="W18" s="57">
        <f t="shared" si="1"/>
        <v>0</v>
      </c>
      <c r="X18" s="56">
        <v>0</v>
      </c>
      <c r="Y18" s="57">
        <f t="shared" si="2"/>
        <v>0</v>
      </c>
      <c r="Z18" s="57"/>
      <c r="AA18" s="57"/>
      <c r="AB18" s="57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57">
        <f t="shared" si="3"/>
        <v>11000</v>
      </c>
    </row>
    <row r="19" spans="1:48" x14ac:dyDescent="0.2">
      <c r="A19" s="54" t="s">
        <v>196</v>
      </c>
      <c r="B19" s="54"/>
      <c r="C19" s="62" t="s">
        <v>194</v>
      </c>
      <c r="D19" s="54"/>
      <c r="E19" s="54"/>
      <c r="F19" s="54"/>
      <c r="G19" s="55">
        <v>1764</v>
      </c>
      <c r="H19" s="56"/>
      <c r="I19" s="64" t="s">
        <v>191</v>
      </c>
      <c r="J19" s="56"/>
      <c r="K19" s="64" t="s">
        <v>191</v>
      </c>
      <c r="L19" s="56"/>
      <c r="M19" s="64" t="s">
        <v>191</v>
      </c>
      <c r="N19" s="65"/>
      <c r="O19" s="64" t="s">
        <v>191</v>
      </c>
      <c r="P19" s="65"/>
      <c r="Q19" s="64" t="s">
        <v>191</v>
      </c>
      <c r="R19" s="56"/>
      <c r="S19" s="64" t="s">
        <v>191</v>
      </c>
      <c r="T19" s="65"/>
      <c r="U19" s="58">
        <v>0</v>
      </c>
      <c r="V19" s="58">
        <v>0</v>
      </c>
      <c r="W19" s="58">
        <f t="shared" si="1"/>
        <v>0</v>
      </c>
      <c r="X19" s="58">
        <v>0</v>
      </c>
      <c r="Y19" s="58">
        <f t="shared" si="2"/>
        <v>0</v>
      </c>
      <c r="Z19" s="58"/>
      <c r="AA19" s="58"/>
      <c r="AB19" s="58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8">
        <f t="shared" si="3"/>
        <v>1764</v>
      </c>
    </row>
    <row r="20" spans="1:48" x14ac:dyDescent="0.2">
      <c r="A20" s="60" t="s">
        <v>197</v>
      </c>
      <c r="B20" s="54"/>
      <c r="C20" s="62"/>
      <c r="D20" s="54"/>
      <c r="E20" s="54"/>
      <c r="F20" s="54"/>
      <c r="G20" s="56">
        <f>SUM(G14:G19)</f>
        <v>47864</v>
      </c>
      <c r="H20" s="56"/>
      <c r="I20" s="63" t="s">
        <v>191</v>
      </c>
      <c r="J20" s="56"/>
      <c r="K20" s="63" t="s">
        <v>191</v>
      </c>
      <c r="L20" s="56"/>
      <c r="M20" s="63" t="s">
        <v>191</v>
      </c>
      <c r="N20" s="63"/>
      <c r="O20" s="63" t="s">
        <v>191</v>
      </c>
      <c r="P20" s="63"/>
      <c r="Q20" s="63" t="s">
        <v>191</v>
      </c>
      <c r="R20" s="56"/>
      <c r="S20" s="63" t="s">
        <v>191</v>
      </c>
      <c r="T20" s="63"/>
      <c r="U20" s="56">
        <f>SUM(U14:U19)</f>
        <v>0</v>
      </c>
      <c r="V20" s="56">
        <f>SUM(V14:V19)</f>
        <v>0</v>
      </c>
      <c r="W20" s="56">
        <f>SUM(W14:W19)</f>
        <v>0</v>
      </c>
      <c r="X20" s="56">
        <f>SUM(X14:X19)</f>
        <v>0</v>
      </c>
      <c r="Y20" s="56">
        <f>SUM(Y14:Y19)</f>
        <v>0</v>
      </c>
      <c r="Z20" s="56"/>
      <c r="AA20" s="56"/>
      <c r="AB20" s="5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56">
        <f>SUM(AV14:AV19)</f>
        <v>47864</v>
      </c>
    </row>
    <row r="21" spans="1:48" x14ac:dyDescent="0.2">
      <c r="A21" s="54"/>
      <c r="B21" s="54"/>
      <c r="C21" s="62"/>
      <c r="D21" s="54"/>
      <c r="E21" s="54"/>
      <c r="F21" s="54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7"/>
      <c r="V21" s="56"/>
      <c r="W21" s="57"/>
      <c r="X21" s="56"/>
      <c r="Y21" s="57"/>
      <c r="Z21" s="57"/>
      <c r="AA21" s="57"/>
      <c r="AB21" s="57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57"/>
    </row>
    <row r="22" spans="1:48" x14ac:dyDescent="0.2">
      <c r="A22" s="51" t="s">
        <v>198</v>
      </c>
      <c r="B22" s="54"/>
      <c r="C22" s="36"/>
      <c r="D22" s="54"/>
      <c r="E22" s="54"/>
      <c r="F22" s="54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/>
      <c r="V22" s="56"/>
      <c r="W22" s="57"/>
      <c r="X22" s="56"/>
      <c r="Y22" s="57"/>
      <c r="Z22" s="57"/>
      <c r="AA22" s="57"/>
      <c r="AB22" s="57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57"/>
    </row>
    <row r="23" spans="1:48" x14ac:dyDescent="0.2">
      <c r="A23" s="54"/>
      <c r="B23" s="54"/>
      <c r="C23" s="67" t="s">
        <v>199</v>
      </c>
      <c r="D23" s="68"/>
      <c r="E23" s="68">
        <v>25</v>
      </c>
      <c r="F23" s="68"/>
      <c r="G23" s="57">
        <v>33670</v>
      </c>
      <c r="H23" s="57"/>
      <c r="I23" s="65" t="s">
        <v>200</v>
      </c>
      <c r="J23" s="57"/>
      <c r="K23" s="65">
        <v>1346.8</v>
      </c>
      <c r="L23" s="57"/>
      <c r="M23" s="65">
        <f>SUM(I23:K23)</f>
        <v>1346.8</v>
      </c>
      <c r="N23" s="65"/>
      <c r="O23" s="65">
        <v>1346.8</v>
      </c>
      <c r="P23" s="65"/>
      <c r="Q23" s="65">
        <f>SUM(M23:O23)</f>
        <v>2693.6</v>
      </c>
      <c r="R23" s="57"/>
      <c r="S23" s="65">
        <v>1346.8</v>
      </c>
      <c r="T23" s="65"/>
      <c r="U23" s="57">
        <v>6734</v>
      </c>
      <c r="V23" s="57">
        <v>1346.8</v>
      </c>
      <c r="W23" s="57">
        <f>+U23+V23</f>
        <v>8080.8</v>
      </c>
      <c r="X23" s="57">
        <f>+G23/E23</f>
        <v>1346.8</v>
      </c>
      <c r="Y23" s="57">
        <f>+W23+X23</f>
        <v>9427.6</v>
      </c>
      <c r="Z23" s="57">
        <v>1347</v>
      </c>
      <c r="AA23" s="57">
        <f>+Y23+Z23</f>
        <v>10774.6</v>
      </c>
      <c r="AB23" s="57">
        <f>G23/E23</f>
        <v>1346.8</v>
      </c>
      <c r="AC23" s="61">
        <f>AA23+AB23</f>
        <v>12121.4</v>
      </c>
      <c r="AD23" s="61">
        <f>G23/E23</f>
        <v>1346.8</v>
      </c>
      <c r="AE23" s="61">
        <f>AC23+AD23</f>
        <v>13468.199999999999</v>
      </c>
      <c r="AF23" s="61">
        <f>$G$23/$E$23</f>
        <v>1346.8</v>
      </c>
      <c r="AG23" s="61">
        <f>AE23+AF23</f>
        <v>14814.999999999998</v>
      </c>
      <c r="AH23" s="61">
        <f>$G$23/$E$23</f>
        <v>1346.8</v>
      </c>
      <c r="AI23" s="61">
        <f>AG23+AH23</f>
        <v>16161.799999999997</v>
      </c>
      <c r="AJ23" s="61">
        <f>$G$23/$E$23</f>
        <v>1346.8</v>
      </c>
      <c r="AK23" s="61">
        <f>AI23+AJ23</f>
        <v>17508.599999999999</v>
      </c>
      <c r="AL23" s="61">
        <f>$G$23/$E$23</f>
        <v>1346.8</v>
      </c>
      <c r="AM23" s="61">
        <f>AK23+AL23</f>
        <v>18855.399999999998</v>
      </c>
      <c r="AN23" s="61">
        <f>$G$23/$E$23</f>
        <v>1346.8</v>
      </c>
      <c r="AO23" s="61">
        <f>AM23+AN23</f>
        <v>20202.199999999997</v>
      </c>
      <c r="AP23" s="61">
        <f>$G$23/$E$23</f>
        <v>1346.8</v>
      </c>
      <c r="AQ23" s="61">
        <f>AO23+AP23</f>
        <v>21548.999999999996</v>
      </c>
      <c r="AR23" s="61">
        <f>$G$23/$E$23</f>
        <v>1346.8</v>
      </c>
      <c r="AS23" s="61">
        <f>AQ23+AR23</f>
        <v>22895.799999999996</v>
      </c>
      <c r="AT23" s="61">
        <f>$G$23/$E$23</f>
        <v>1346.8</v>
      </c>
      <c r="AU23" s="61">
        <f t="shared" ref="AU23:AU28" si="4">AS23+AT23</f>
        <v>24242.599999999995</v>
      </c>
      <c r="AV23" s="57">
        <f t="shared" ref="AV23:AV28" si="5">+G23-AU23</f>
        <v>9427.4000000000051</v>
      </c>
    </row>
    <row r="24" spans="1:48" x14ac:dyDescent="0.2">
      <c r="A24" s="54" t="s">
        <v>201</v>
      </c>
      <c r="B24" s="54"/>
      <c r="C24" s="69">
        <v>40654</v>
      </c>
      <c r="D24" s="68"/>
      <c r="E24" s="70">
        <v>25</v>
      </c>
      <c r="F24" s="68"/>
      <c r="G24" s="57">
        <v>13200</v>
      </c>
      <c r="H24" s="57"/>
      <c r="I24" s="65"/>
      <c r="J24" s="57"/>
      <c r="K24" s="65"/>
      <c r="L24" s="57"/>
      <c r="M24" s="65"/>
      <c r="N24" s="65"/>
      <c r="O24" s="65"/>
      <c r="P24" s="65"/>
      <c r="Q24" s="65"/>
      <c r="R24" s="57"/>
      <c r="S24" s="65"/>
      <c r="T24" s="65"/>
      <c r="U24" s="57"/>
      <c r="V24" s="57"/>
      <c r="W24" s="57"/>
      <c r="X24" s="57"/>
      <c r="Y24" s="57"/>
      <c r="Z24" s="57"/>
      <c r="AA24" s="57"/>
      <c r="AB24" s="57"/>
      <c r="AC24" s="61"/>
      <c r="AD24" s="61"/>
      <c r="AE24" s="61"/>
      <c r="AF24" s="61"/>
      <c r="AG24" s="61"/>
      <c r="AH24" s="61">
        <f>$G$24/$E$24</f>
        <v>528</v>
      </c>
      <c r="AI24" s="61">
        <f>AG24+AH24</f>
        <v>528</v>
      </c>
      <c r="AJ24" s="61">
        <f>$G$24/$E$24</f>
        <v>528</v>
      </c>
      <c r="AK24" s="61">
        <f>AI24+AJ24</f>
        <v>1056</v>
      </c>
      <c r="AL24" s="61">
        <f>$G$24/$E$24</f>
        <v>528</v>
      </c>
      <c r="AM24" s="61">
        <f>AK24+AL24</f>
        <v>1584</v>
      </c>
      <c r="AN24" s="61">
        <f>$G$24/$E$24</f>
        <v>528</v>
      </c>
      <c r="AO24" s="61">
        <f>AM24+AN24</f>
        <v>2112</v>
      </c>
      <c r="AP24" s="61">
        <f>$G$24/$E$24</f>
        <v>528</v>
      </c>
      <c r="AQ24" s="61">
        <f>AO24+AP24</f>
        <v>2640</v>
      </c>
      <c r="AR24" s="61">
        <f>$G$24/$E$24</f>
        <v>528</v>
      </c>
      <c r="AS24" s="61">
        <f>AQ24+AR24</f>
        <v>3168</v>
      </c>
      <c r="AT24" s="61">
        <f>$G$24/$E$24</f>
        <v>528</v>
      </c>
      <c r="AU24" s="61">
        <f t="shared" si="4"/>
        <v>3696</v>
      </c>
      <c r="AV24" s="57">
        <f t="shared" si="5"/>
        <v>9504</v>
      </c>
    </row>
    <row r="25" spans="1:48" x14ac:dyDescent="0.2">
      <c r="A25" s="54" t="s">
        <v>202</v>
      </c>
      <c r="B25" s="54"/>
      <c r="C25" s="71">
        <v>40980</v>
      </c>
      <c r="D25" s="54"/>
      <c r="E25" s="70">
        <v>25</v>
      </c>
      <c r="F25" s="54"/>
      <c r="G25" s="57">
        <v>8750</v>
      </c>
      <c r="H25" s="57"/>
      <c r="I25" s="65"/>
      <c r="J25" s="57"/>
      <c r="K25" s="65"/>
      <c r="L25" s="57"/>
      <c r="M25" s="65"/>
      <c r="N25" s="65"/>
      <c r="O25" s="65"/>
      <c r="P25" s="65"/>
      <c r="Q25" s="65"/>
      <c r="R25" s="57"/>
      <c r="S25" s="65"/>
      <c r="T25" s="65"/>
      <c r="U25" s="57"/>
      <c r="V25" s="57"/>
      <c r="W25" s="57"/>
      <c r="X25" s="57"/>
      <c r="Y25" s="57"/>
      <c r="Z25" s="57"/>
      <c r="AA25" s="57"/>
      <c r="AB25" s="57"/>
      <c r="AC25" s="61"/>
      <c r="AD25" s="61"/>
      <c r="AE25" s="61"/>
      <c r="AF25" s="61"/>
      <c r="AG25" s="61"/>
      <c r="AH25" s="61"/>
      <c r="AI25" s="61"/>
      <c r="AJ25" s="61">
        <f>$G$25/$E$25</f>
        <v>350</v>
      </c>
      <c r="AK25" s="61">
        <f>AI25+AJ25</f>
        <v>350</v>
      </c>
      <c r="AL25" s="61">
        <f>$G$25/$E$25</f>
        <v>350</v>
      </c>
      <c r="AM25" s="61">
        <f>AK25+AL25</f>
        <v>700</v>
      </c>
      <c r="AN25" s="61">
        <f>$G$25/$E$25</f>
        <v>350</v>
      </c>
      <c r="AO25" s="61">
        <f>AM25+AN25</f>
        <v>1050</v>
      </c>
      <c r="AP25" s="61">
        <f>$G$25/$E$25</f>
        <v>350</v>
      </c>
      <c r="AQ25" s="61">
        <f>AO25+AP25</f>
        <v>1400</v>
      </c>
      <c r="AR25" s="61">
        <f>$G$25/$E$25</f>
        <v>350</v>
      </c>
      <c r="AS25" s="61">
        <f>AQ25+AR25</f>
        <v>1750</v>
      </c>
      <c r="AT25" s="61">
        <f>$G$25/$E$25</f>
        <v>350</v>
      </c>
      <c r="AU25" s="61">
        <f t="shared" si="4"/>
        <v>2100</v>
      </c>
      <c r="AV25" s="57">
        <f t="shared" si="5"/>
        <v>6650</v>
      </c>
    </row>
    <row r="26" spans="1:48" x14ac:dyDescent="0.2">
      <c r="A26" s="54" t="s">
        <v>203</v>
      </c>
      <c r="B26" s="54"/>
      <c r="C26" s="71">
        <v>42611</v>
      </c>
      <c r="D26" s="54"/>
      <c r="E26" s="70">
        <v>25</v>
      </c>
      <c r="F26" s="54"/>
      <c r="G26" s="57">
        <v>15950</v>
      </c>
      <c r="H26" s="57"/>
      <c r="I26" s="65"/>
      <c r="J26" s="57"/>
      <c r="K26" s="65"/>
      <c r="L26" s="57"/>
      <c r="M26" s="65"/>
      <c r="N26" s="65"/>
      <c r="O26" s="65"/>
      <c r="P26" s="65"/>
      <c r="Q26" s="65"/>
      <c r="R26" s="57"/>
      <c r="S26" s="65"/>
      <c r="T26" s="65"/>
      <c r="U26" s="57"/>
      <c r="V26" s="57"/>
      <c r="W26" s="57"/>
      <c r="X26" s="57"/>
      <c r="Y26" s="57"/>
      <c r="Z26" s="57"/>
      <c r="AA26" s="57"/>
      <c r="AB26" s="57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>
        <f>$G$26/$E$26</f>
        <v>638</v>
      </c>
      <c r="AS26" s="61">
        <f>AQ26+AR26</f>
        <v>638</v>
      </c>
      <c r="AT26" s="61">
        <f>$G$26/$E$26</f>
        <v>638</v>
      </c>
      <c r="AU26" s="61">
        <f t="shared" si="4"/>
        <v>1276</v>
      </c>
      <c r="AV26" s="57">
        <f t="shared" si="5"/>
        <v>14674</v>
      </c>
    </row>
    <row r="27" spans="1:48" x14ac:dyDescent="0.2">
      <c r="A27" s="54" t="s">
        <v>204</v>
      </c>
      <c r="B27" s="54"/>
      <c r="C27" s="71">
        <v>42457</v>
      </c>
      <c r="D27" s="54"/>
      <c r="E27" s="70">
        <v>25</v>
      </c>
      <c r="F27" s="54"/>
      <c r="G27" s="57">
        <v>15734</v>
      </c>
      <c r="H27" s="56"/>
      <c r="I27" s="65"/>
      <c r="J27" s="56"/>
      <c r="K27" s="65"/>
      <c r="L27" s="56"/>
      <c r="M27" s="65"/>
      <c r="N27" s="65"/>
      <c r="O27" s="65"/>
      <c r="P27" s="65"/>
      <c r="Q27" s="65"/>
      <c r="R27" s="56"/>
      <c r="S27" s="65"/>
      <c r="T27" s="65"/>
      <c r="U27" s="57"/>
      <c r="V27" s="57"/>
      <c r="W27" s="57"/>
      <c r="X27" s="57"/>
      <c r="Y27" s="57"/>
      <c r="Z27" s="57"/>
      <c r="AA27" s="57"/>
      <c r="AB27" s="57"/>
      <c r="AC27" s="61"/>
      <c r="AD27" s="59"/>
      <c r="AE27" s="59"/>
      <c r="AF27" s="59"/>
      <c r="AG27" s="59"/>
      <c r="AH27" s="59"/>
      <c r="AI27" s="59"/>
      <c r="AJ27" s="59"/>
      <c r="AK27" s="59">
        <f>AI27+AJ27</f>
        <v>0</v>
      </c>
      <c r="AL27" s="61"/>
      <c r="AM27" s="61">
        <f>AK27+AL27</f>
        <v>0</v>
      </c>
      <c r="AN27" s="61"/>
      <c r="AO27" s="61">
        <f>AM27+AN27</f>
        <v>0</v>
      </c>
      <c r="AP27" s="61"/>
      <c r="AQ27" s="61">
        <f>AO27+AP27</f>
        <v>0</v>
      </c>
      <c r="AR27" s="61">
        <f>$G$27/$E$27</f>
        <v>629.36</v>
      </c>
      <c r="AS27" s="61">
        <f>AQ27+AR27</f>
        <v>629.36</v>
      </c>
      <c r="AT27" s="61">
        <f>$G$27/$E$27</f>
        <v>629.36</v>
      </c>
      <c r="AU27" s="61">
        <f t="shared" si="4"/>
        <v>1258.72</v>
      </c>
      <c r="AV27" s="57">
        <f t="shared" si="5"/>
        <v>14475.28</v>
      </c>
    </row>
    <row r="28" spans="1:48" x14ac:dyDescent="0.2">
      <c r="A28" s="54" t="s">
        <v>205</v>
      </c>
      <c r="B28" s="54"/>
      <c r="C28" s="71">
        <v>43003</v>
      </c>
      <c r="D28" s="54"/>
      <c r="E28" s="70">
        <v>25</v>
      </c>
      <c r="F28" s="54"/>
      <c r="G28" s="58">
        <v>7000</v>
      </c>
      <c r="H28" s="56"/>
      <c r="I28" s="65"/>
      <c r="J28" s="56"/>
      <c r="K28" s="65"/>
      <c r="L28" s="56"/>
      <c r="M28" s="65"/>
      <c r="N28" s="65"/>
      <c r="O28" s="65"/>
      <c r="P28" s="65"/>
      <c r="Q28" s="65"/>
      <c r="R28" s="56"/>
      <c r="S28" s="65"/>
      <c r="T28" s="65"/>
      <c r="U28" s="57"/>
      <c r="V28" s="57"/>
      <c r="W28" s="57"/>
      <c r="X28" s="57"/>
      <c r="Y28" s="57"/>
      <c r="Z28" s="57"/>
      <c r="AA28" s="57"/>
      <c r="AB28" s="57"/>
      <c r="AC28" s="61"/>
      <c r="AD28" s="61"/>
      <c r="AE28" s="61"/>
      <c r="AF28" s="61"/>
      <c r="AG28" s="61"/>
      <c r="AH28" s="61"/>
      <c r="AI28" s="61"/>
      <c r="AJ28" s="61"/>
      <c r="AK28" s="61"/>
      <c r="AL28" s="59"/>
      <c r="AM28" s="59"/>
      <c r="AN28" s="59"/>
      <c r="AO28" s="59"/>
      <c r="AP28" s="59"/>
      <c r="AQ28" s="59"/>
      <c r="AR28" s="59"/>
      <c r="AS28" s="59"/>
      <c r="AT28" s="59">
        <f>$G$28/$E$28/2</f>
        <v>140</v>
      </c>
      <c r="AU28" s="59">
        <f t="shared" si="4"/>
        <v>140</v>
      </c>
      <c r="AV28" s="58">
        <f t="shared" si="5"/>
        <v>6860</v>
      </c>
    </row>
    <row r="29" spans="1:48" x14ac:dyDescent="0.2">
      <c r="A29" s="60" t="s">
        <v>206</v>
      </c>
      <c r="B29" s="54"/>
      <c r="C29" s="36"/>
      <c r="D29" s="54"/>
      <c r="E29" s="54"/>
      <c r="F29" s="54"/>
      <c r="G29" s="57">
        <f>SUM(G23:G28)</f>
        <v>94304</v>
      </c>
      <c r="H29" s="56"/>
      <c r="I29" s="56">
        <f>SUM(I23:I24)</f>
        <v>0</v>
      </c>
      <c r="J29" s="56"/>
      <c r="K29" s="56">
        <f>SUM(K23:K24)</f>
        <v>1346.8</v>
      </c>
      <c r="L29" s="56"/>
      <c r="M29" s="56">
        <f>SUM(M23:M24)</f>
        <v>1346.8</v>
      </c>
      <c r="N29" s="56"/>
      <c r="O29" s="56">
        <f>SUM(O23:O24)</f>
        <v>1346.8</v>
      </c>
      <c r="P29" s="56"/>
      <c r="Q29" s="56">
        <f>SUM(Q23:Q24)</f>
        <v>2693.6</v>
      </c>
      <c r="R29" s="56"/>
      <c r="S29" s="56">
        <f>SUM(S23:S24)</f>
        <v>1346.8</v>
      </c>
      <c r="T29" s="56"/>
      <c r="U29" s="57">
        <f t="shared" ref="U29:AC29" si="6">SUM(U23:U24)</f>
        <v>6734</v>
      </c>
      <c r="V29" s="57">
        <f t="shared" si="6"/>
        <v>1346.8</v>
      </c>
      <c r="W29" s="57">
        <f t="shared" si="6"/>
        <v>8080.8</v>
      </c>
      <c r="X29" s="57">
        <f t="shared" si="6"/>
        <v>1346.8</v>
      </c>
      <c r="Y29" s="57">
        <f t="shared" si="6"/>
        <v>9427.6</v>
      </c>
      <c r="Z29" s="57">
        <f t="shared" si="6"/>
        <v>1347</v>
      </c>
      <c r="AA29" s="57">
        <f t="shared" si="6"/>
        <v>10774.6</v>
      </c>
      <c r="AB29" s="57">
        <f t="shared" si="6"/>
        <v>1346.8</v>
      </c>
      <c r="AC29" s="57">
        <f t="shared" si="6"/>
        <v>12121.4</v>
      </c>
      <c r="AD29" s="57">
        <f t="shared" ref="AD29:AK29" si="7">SUM(AD23:AD27)</f>
        <v>1346.8</v>
      </c>
      <c r="AE29" s="57">
        <f t="shared" si="7"/>
        <v>13468.199999999999</v>
      </c>
      <c r="AF29" s="57">
        <f t="shared" si="7"/>
        <v>1346.8</v>
      </c>
      <c r="AG29" s="57">
        <f t="shared" si="7"/>
        <v>14814.999999999998</v>
      </c>
      <c r="AH29" s="57">
        <f t="shared" si="7"/>
        <v>1874.8</v>
      </c>
      <c r="AI29" s="57">
        <f t="shared" si="7"/>
        <v>16689.799999999996</v>
      </c>
      <c r="AJ29" s="57">
        <f t="shared" si="7"/>
        <v>2224.8000000000002</v>
      </c>
      <c r="AK29" s="57">
        <f t="shared" si="7"/>
        <v>18914.599999999999</v>
      </c>
      <c r="AL29" s="57">
        <f t="shared" ref="AL29:AV29" si="8">SUM(AL23:AL28)</f>
        <v>2224.8000000000002</v>
      </c>
      <c r="AM29" s="57">
        <f t="shared" si="8"/>
        <v>21139.399999999998</v>
      </c>
      <c r="AN29" s="57">
        <f t="shared" si="8"/>
        <v>2224.8000000000002</v>
      </c>
      <c r="AO29" s="57">
        <f t="shared" si="8"/>
        <v>23364.199999999997</v>
      </c>
      <c r="AP29" s="57">
        <f t="shared" si="8"/>
        <v>2224.8000000000002</v>
      </c>
      <c r="AQ29" s="57">
        <f t="shared" si="8"/>
        <v>25588.999999999996</v>
      </c>
      <c r="AR29" s="57">
        <f t="shared" si="8"/>
        <v>3492.1600000000003</v>
      </c>
      <c r="AS29" s="57">
        <f t="shared" si="8"/>
        <v>29081.159999999996</v>
      </c>
      <c r="AT29" s="57">
        <f t="shared" si="8"/>
        <v>3632.1600000000003</v>
      </c>
      <c r="AU29" s="57">
        <f t="shared" si="8"/>
        <v>32713.319999999996</v>
      </c>
      <c r="AV29" s="57">
        <f t="shared" si="8"/>
        <v>61590.680000000008</v>
      </c>
    </row>
    <row r="30" spans="1:48" x14ac:dyDescent="0.2">
      <c r="A30" s="54"/>
      <c r="B30" s="54"/>
      <c r="C30" s="36"/>
      <c r="D30" s="54"/>
      <c r="E30" s="54"/>
      <c r="F30" s="54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7"/>
      <c r="V30" s="56"/>
      <c r="W30" s="57"/>
      <c r="X30" s="56"/>
      <c r="Y30" s="57"/>
      <c r="Z30" s="57"/>
      <c r="AA30" s="57"/>
      <c r="AB30" s="57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57"/>
    </row>
    <row r="31" spans="1:48" x14ac:dyDescent="0.2">
      <c r="A31" s="51" t="s">
        <v>207</v>
      </c>
      <c r="B31" s="54"/>
      <c r="C31" s="36"/>
      <c r="D31" s="54"/>
      <c r="E31" s="54"/>
      <c r="F31" s="54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7"/>
      <c r="V31" s="56"/>
      <c r="W31" s="57"/>
      <c r="X31" s="56"/>
      <c r="Y31" s="57"/>
      <c r="Z31" s="57"/>
      <c r="AA31" s="57"/>
      <c r="AB31" s="57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57"/>
    </row>
    <row r="32" spans="1:48" x14ac:dyDescent="0.2">
      <c r="A32" s="54"/>
      <c r="B32" s="54"/>
      <c r="C32" s="36" t="s">
        <v>190</v>
      </c>
      <c r="D32" s="54"/>
      <c r="E32" s="54">
        <v>30</v>
      </c>
      <c r="F32" s="54"/>
      <c r="G32" s="56">
        <v>3000</v>
      </c>
      <c r="H32" s="56"/>
      <c r="I32" s="56">
        <v>2923.67</v>
      </c>
      <c r="J32" s="56"/>
      <c r="K32" s="63" t="s">
        <v>191</v>
      </c>
      <c r="L32" s="56"/>
      <c r="M32" s="56">
        <f>SUM(I32:L32)</f>
        <v>2923.67</v>
      </c>
      <c r="N32" s="56"/>
      <c r="O32" s="63" t="s">
        <v>191</v>
      </c>
      <c r="P32" s="56"/>
      <c r="Q32" s="56">
        <f>SUM(M32:O32)</f>
        <v>2923.67</v>
      </c>
      <c r="R32" s="56"/>
      <c r="S32" s="63">
        <v>76.33</v>
      </c>
      <c r="T32" s="56"/>
      <c r="U32" s="57">
        <v>3000</v>
      </c>
      <c r="V32" s="56">
        <v>0</v>
      </c>
      <c r="W32" s="57">
        <f t="shared" ref="W32:W61" si="9">+U32+V32</f>
        <v>3000</v>
      </c>
      <c r="X32" s="56">
        <v>0</v>
      </c>
      <c r="Y32" s="57">
        <f>+W32+X32</f>
        <v>3000</v>
      </c>
      <c r="Z32" s="57"/>
      <c r="AA32" s="57">
        <f t="shared" ref="AA32:AA37" si="10">+Y32+Z32</f>
        <v>3000</v>
      </c>
      <c r="AB32" s="57"/>
      <c r="AC32" s="61">
        <f t="shared" ref="AC32:AC37" si="11">AA32+AB32</f>
        <v>3000</v>
      </c>
      <c r="AD32" s="61"/>
      <c r="AE32" s="61">
        <f t="shared" ref="AE32:AE37" si="12">AC32+AD32</f>
        <v>3000</v>
      </c>
      <c r="AF32" s="61"/>
      <c r="AG32" s="61">
        <f t="shared" ref="AG32:AI39" si="13">AE32+AF32</f>
        <v>3000</v>
      </c>
      <c r="AH32" s="61"/>
      <c r="AI32" s="61">
        <f t="shared" si="13"/>
        <v>3000</v>
      </c>
      <c r="AJ32" s="61"/>
      <c r="AK32" s="61">
        <f t="shared" ref="AK32:AK39" si="14">AI32+AJ32</f>
        <v>3000</v>
      </c>
      <c r="AL32" s="61"/>
      <c r="AM32" s="61">
        <f t="shared" ref="AM32:AM39" si="15">AK32+AL32</f>
        <v>3000</v>
      </c>
      <c r="AN32" s="61"/>
      <c r="AO32" s="61">
        <f>AM32+AN32</f>
        <v>3000</v>
      </c>
      <c r="AP32" s="61"/>
      <c r="AQ32" s="61">
        <f>AO32+AP32</f>
        <v>3000</v>
      </c>
      <c r="AR32" s="61"/>
      <c r="AS32" s="61">
        <f>AQ32+AR32</f>
        <v>3000</v>
      </c>
      <c r="AT32" s="61"/>
      <c r="AU32" s="61">
        <f>AS32+AT32</f>
        <v>3000</v>
      </c>
      <c r="AV32" s="57">
        <f>+G32-AU32</f>
        <v>0</v>
      </c>
    </row>
    <row r="33" spans="1:48" x14ac:dyDescent="0.2">
      <c r="A33" s="54"/>
      <c r="B33" s="54"/>
      <c r="C33" s="36" t="s">
        <v>208</v>
      </c>
      <c r="D33" s="54"/>
      <c r="E33" s="54">
        <v>30</v>
      </c>
      <c r="F33" s="54"/>
      <c r="G33" s="56">
        <v>1128.5</v>
      </c>
      <c r="H33" s="56"/>
      <c r="I33" s="56">
        <v>940.65</v>
      </c>
      <c r="J33" s="56"/>
      <c r="K33" s="56">
        <v>37.619999999999997</v>
      </c>
      <c r="L33" s="56"/>
      <c r="M33" s="56">
        <f>SUM(I33:L33)</f>
        <v>978.27</v>
      </c>
      <c r="N33" s="56"/>
      <c r="O33" s="56">
        <v>37.619999999999997</v>
      </c>
      <c r="P33" s="56"/>
      <c r="Q33" s="56">
        <f>SUM(M33:O33)</f>
        <v>1015.89</v>
      </c>
      <c r="R33" s="56"/>
      <c r="S33" s="56">
        <v>37.619999999999997</v>
      </c>
      <c r="T33" s="56"/>
      <c r="U33" s="57">
        <v>1129</v>
      </c>
      <c r="V33" s="56">
        <v>0</v>
      </c>
      <c r="W33" s="57">
        <f t="shared" si="9"/>
        <v>1129</v>
      </c>
      <c r="X33" s="56">
        <v>-0.5</v>
      </c>
      <c r="Y33" s="57">
        <f>+W33+X33</f>
        <v>1128.5</v>
      </c>
      <c r="Z33" s="57"/>
      <c r="AA33" s="57">
        <f t="shared" si="10"/>
        <v>1128.5</v>
      </c>
      <c r="AB33" s="57"/>
      <c r="AC33" s="61">
        <f t="shared" si="11"/>
        <v>1128.5</v>
      </c>
      <c r="AD33" s="61"/>
      <c r="AE33" s="61">
        <f t="shared" si="12"/>
        <v>1128.5</v>
      </c>
      <c r="AF33" s="61"/>
      <c r="AG33" s="61">
        <f t="shared" si="13"/>
        <v>1128.5</v>
      </c>
      <c r="AH33" s="61"/>
      <c r="AI33" s="61">
        <f t="shared" si="13"/>
        <v>1128.5</v>
      </c>
      <c r="AJ33" s="61"/>
      <c r="AK33" s="61">
        <f t="shared" si="14"/>
        <v>1128.5</v>
      </c>
      <c r="AL33" s="61"/>
      <c r="AM33" s="61">
        <f t="shared" si="15"/>
        <v>1128.5</v>
      </c>
      <c r="AN33" s="61"/>
      <c r="AO33" s="61">
        <f t="shared" ref="AO33:AO39" si="16">AM33+AN33</f>
        <v>1128.5</v>
      </c>
      <c r="AP33" s="61"/>
      <c r="AQ33" s="61">
        <f t="shared" ref="AQ33:AQ40" si="17">AO33+AP33</f>
        <v>1128.5</v>
      </c>
      <c r="AR33" s="61"/>
      <c r="AS33" s="61">
        <f t="shared" ref="AS33:AS40" si="18">AQ33+AR33</f>
        <v>1128.5</v>
      </c>
      <c r="AT33" s="61"/>
      <c r="AU33" s="61">
        <f t="shared" ref="AU33:AU40" si="19">AS33+AT33</f>
        <v>1128.5</v>
      </c>
      <c r="AV33" s="57">
        <f t="shared" ref="AV33:AV42" si="20">+G33-AU33</f>
        <v>0</v>
      </c>
    </row>
    <row r="34" spans="1:48" s="72" customFormat="1" x14ac:dyDescent="0.2">
      <c r="A34" s="68"/>
      <c r="B34" s="68"/>
      <c r="C34" s="67" t="s">
        <v>209</v>
      </c>
      <c r="D34" s="68"/>
      <c r="E34" s="68">
        <v>30</v>
      </c>
      <c r="F34" s="68"/>
      <c r="G34" s="57">
        <v>2289.7800000000002</v>
      </c>
      <c r="H34" s="57"/>
      <c r="I34" s="65">
        <v>343.48</v>
      </c>
      <c r="J34" s="57"/>
      <c r="K34" s="57">
        <v>76.33</v>
      </c>
      <c r="L34" s="57"/>
      <c r="M34" s="57">
        <f>SUM(I34:K34)</f>
        <v>419.81</v>
      </c>
      <c r="N34" s="57"/>
      <c r="O34" s="57">
        <v>76.33</v>
      </c>
      <c r="P34" s="57"/>
      <c r="Q34" s="57">
        <f>SUM(M34:O34)</f>
        <v>496.14</v>
      </c>
      <c r="R34" s="57"/>
      <c r="S34" s="57">
        <v>76.319999999999993</v>
      </c>
      <c r="T34" s="57"/>
      <c r="U34" s="57">
        <v>725</v>
      </c>
      <c r="V34" s="57">
        <v>76.319999999999993</v>
      </c>
      <c r="W34" s="57">
        <f>+U34+V34</f>
        <v>801.31999999999994</v>
      </c>
      <c r="X34" s="57">
        <f>+G34/E34</f>
        <v>76.326000000000008</v>
      </c>
      <c r="Y34" s="57">
        <f>+W34+X34</f>
        <v>877.64599999999996</v>
      </c>
      <c r="Z34" s="57">
        <v>76</v>
      </c>
      <c r="AA34" s="57">
        <f>+Y34+Z34</f>
        <v>953.64599999999996</v>
      </c>
      <c r="AB34" s="57">
        <f>G34/E34</f>
        <v>76.326000000000008</v>
      </c>
      <c r="AC34" s="61">
        <f>AA34+AB34</f>
        <v>1029.972</v>
      </c>
      <c r="AD34" s="61">
        <f>G34/E34</f>
        <v>76.326000000000008</v>
      </c>
      <c r="AE34" s="61">
        <f>AC34+AD34</f>
        <v>1106.298</v>
      </c>
      <c r="AF34" s="61">
        <f>$G$34/$E$34</f>
        <v>76.326000000000008</v>
      </c>
      <c r="AG34" s="61">
        <f>AE34+AF34</f>
        <v>1182.624</v>
      </c>
      <c r="AH34" s="61">
        <f>$G$34/$E$34</f>
        <v>76.326000000000008</v>
      </c>
      <c r="AI34" s="61">
        <f>AG34+AH34</f>
        <v>1258.95</v>
      </c>
      <c r="AJ34" s="61">
        <f>$G$34/$E$34</f>
        <v>76.326000000000008</v>
      </c>
      <c r="AK34" s="61">
        <f t="shared" si="14"/>
        <v>1335.2760000000001</v>
      </c>
      <c r="AL34" s="61">
        <f>$G$34/$E$34</f>
        <v>76.326000000000008</v>
      </c>
      <c r="AM34" s="61">
        <f t="shared" si="15"/>
        <v>1411.6020000000001</v>
      </c>
      <c r="AN34" s="61">
        <f>$G$34/$E$34</f>
        <v>76.326000000000008</v>
      </c>
      <c r="AO34" s="61">
        <f t="shared" si="16"/>
        <v>1487.9280000000001</v>
      </c>
      <c r="AP34" s="61">
        <f>$G$34/$E$34</f>
        <v>76.326000000000008</v>
      </c>
      <c r="AQ34" s="61">
        <f t="shared" si="17"/>
        <v>1564.2540000000001</v>
      </c>
      <c r="AR34" s="61">
        <f>$G$34/$E$34</f>
        <v>76.326000000000008</v>
      </c>
      <c r="AS34" s="61">
        <f t="shared" si="18"/>
        <v>1640.5800000000002</v>
      </c>
      <c r="AT34" s="61">
        <f>$G$34/$E$34</f>
        <v>76.326000000000008</v>
      </c>
      <c r="AU34" s="61">
        <f t="shared" si="19"/>
        <v>1716.9060000000002</v>
      </c>
      <c r="AV34" s="57">
        <f t="shared" si="20"/>
        <v>572.87400000000002</v>
      </c>
    </row>
    <row r="35" spans="1:48" x14ac:dyDescent="0.2">
      <c r="A35" s="54" t="s">
        <v>210</v>
      </c>
      <c r="B35" s="54"/>
      <c r="C35" s="71">
        <v>38687</v>
      </c>
      <c r="D35" s="54"/>
      <c r="E35" s="54">
        <v>30</v>
      </c>
      <c r="F35" s="54"/>
      <c r="G35" s="56">
        <v>143362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7">
        <v>0</v>
      </c>
      <c r="V35" s="56">
        <f>+G35/E35/2</f>
        <v>2389.3666666666668</v>
      </c>
      <c r="W35" s="57">
        <f>+U35+V35</f>
        <v>2389.3666666666668</v>
      </c>
      <c r="X35" s="56">
        <f>+G35/E35</f>
        <v>4778.7333333333336</v>
      </c>
      <c r="Y35" s="57">
        <f>+W35+X35</f>
        <v>7168.1</v>
      </c>
      <c r="Z35" s="57">
        <v>4779</v>
      </c>
      <c r="AA35" s="57">
        <f t="shared" si="10"/>
        <v>11947.1</v>
      </c>
      <c r="AB35" s="57">
        <f>G35/E35</f>
        <v>4778.7333333333336</v>
      </c>
      <c r="AC35" s="61">
        <f t="shared" si="11"/>
        <v>16725.833333333336</v>
      </c>
      <c r="AD35" s="61">
        <f>G35/E35</f>
        <v>4778.7333333333336</v>
      </c>
      <c r="AE35" s="61">
        <f t="shared" si="12"/>
        <v>21504.566666666669</v>
      </c>
      <c r="AF35" s="61">
        <f>$G$35/$E$35</f>
        <v>4778.7333333333336</v>
      </c>
      <c r="AG35" s="61">
        <f t="shared" si="13"/>
        <v>26283.300000000003</v>
      </c>
      <c r="AH35" s="61">
        <f>$G$35/$E$35</f>
        <v>4778.7333333333336</v>
      </c>
      <c r="AI35" s="61">
        <f t="shared" si="13"/>
        <v>31062.033333333336</v>
      </c>
      <c r="AJ35" s="61">
        <f>$G$35/$E$35</f>
        <v>4778.7333333333336</v>
      </c>
      <c r="AK35" s="61">
        <f t="shared" si="14"/>
        <v>35840.76666666667</v>
      </c>
      <c r="AL35" s="61">
        <f>$G$35/$E$35</f>
        <v>4778.7333333333336</v>
      </c>
      <c r="AM35" s="61">
        <f t="shared" si="15"/>
        <v>40619.5</v>
      </c>
      <c r="AN35" s="61">
        <f>$G$35/$E$35</f>
        <v>4778.7333333333336</v>
      </c>
      <c r="AO35" s="61">
        <f t="shared" si="16"/>
        <v>45398.233333333337</v>
      </c>
      <c r="AP35" s="61">
        <f>$G$35/$E$35</f>
        <v>4778.7333333333336</v>
      </c>
      <c r="AQ35" s="61">
        <f t="shared" si="17"/>
        <v>50176.966666666674</v>
      </c>
      <c r="AR35" s="61">
        <f>$G$35/$E$35</f>
        <v>4778.7333333333336</v>
      </c>
      <c r="AS35" s="61">
        <f t="shared" si="18"/>
        <v>54955.700000000012</v>
      </c>
      <c r="AT35" s="61">
        <f>$G$35/$E$35</f>
        <v>4778.7333333333336</v>
      </c>
      <c r="AU35" s="61">
        <f t="shared" si="19"/>
        <v>59734.433333333349</v>
      </c>
      <c r="AV35" s="57">
        <f t="shared" si="20"/>
        <v>83627.566666666651</v>
      </c>
    </row>
    <row r="36" spans="1:48" x14ac:dyDescent="0.2">
      <c r="A36" s="54" t="s">
        <v>211</v>
      </c>
      <c r="B36" s="54"/>
      <c r="C36" s="71">
        <v>39415</v>
      </c>
      <c r="D36" s="54"/>
      <c r="E36" s="54">
        <v>7</v>
      </c>
      <c r="F36" s="54"/>
      <c r="G36" s="56">
        <v>2800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7"/>
      <c r="V36" s="56"/>
      <c r="W36" s="57"/>
      <c r="X36" s="56"/>
      <c r="Y36" s="57"/>
      <c r="Z36" s="57">
        <v>400</v>
      </c>
      <c r="AA36" s="57">
        <f t="shared" si="10"/>
        <v>400</v>
      </c>
      <c r="AB36" s="57">
        <f>G36/E36</f>
        <v>400</v>
      </c>
      <c r="AC36" s="61">
        <f t="shared" si="11"/>
        <v>800</v>
      </c>
      <c r="AD36" s="61">
        <f>G36/E36</f>
        <v>400</v>
      </c>
      <c r="AE36" s="61">
        <f t="shared" si="12"/>
        <v>1200</v>
      </c>
      <c r="AF36" s="61">
        <f>$G$36/$E$36</f>
        <v>400</v>
      </c>
      <c r="AG36" s="61">
        <f t="shared" si="13"/>
        <v>1600</v>
      </c>
      <c r="AH36" s="61">
        <f>$G$36/$E$36</f>
        <v>400</v>
      </c>
      <c r="AI36" s="61">
        <f t="shared" si="13"/>
        <v>2000</v>
      </c>
      <c r="AJ36" s="61">
        <f>$G$36/$E$36</f>
        <v>400</v>
      </c>
      <c r="AK36" s="61">
        <f t="shared" si="14"/>
        <v>2400</v>
      </c>
      <c r="AL36" s="61">
        <f>$G$36/$E$36</f>
        <v>400</v>
      </c>
      <c r="AM36" s="61">
        <f t="shared" si="15"/>
        <v>2800</v>
      </c>
      <c r="AN36" s="61">
        <v>0</v>
      </c>
      <c r="AO36" s="61">
        <f t="shared" si="16"/>
        <v>2800</v>
      </c>
      <c r="AP36" s="61">
        <v>0</v>
      </c>
      <c r="AQ36" s="61">
        <f t="shared" si="17"/>
        <v>2800</v>
      </c>
      <c r="AR36" s="61">
        <v>0</v>
      </c>
      <c r="AS36" s="61">
        <f t="shared" si="18"/>
        <v>2800</v>
      </c>
      <c r="AT36" s="61">
        <v>0</v>
      </c>
      <c r="AU36" s="61">
        <f t="shared" si="19"/>
        <v>2800</v>
      </c>
      <c r="AV36" s="57">
        <f t="shared" si="20"/>
        <v>0</v>
      </c>
    </row>
    <row r="37" spans="1:48" x14ac:dyDescent="0.2">
      <c r="A37" s="54" t="s">
        <v>212</v>
      </c>
      <c r="B37" s="54"/>
      <c r="C37" s="71">
        <v>38888</v>
      </c>
      <c r="D37" s="54"/>
      <c r="E37" s="54">
        <v>30</v>
      </c>
      <c r="F37" s="54"/>
      <c r="G37" s="56">
        <v>8341</v>
      </c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7">
        <v>0</v>
      </c>
      <c r="V37" s="56"/>
      <c r="W37" s="57">
        <f>+U37+V37</f>
        <v>0</v>
      </c>
      <c r="X37" s="56">
        <f>+G37/E37/2</f>
        <v>139.01666666666668</v>
      </c>
      <c r="Y37" s="57">
        <f>+W37+X37</f>
        <v>139.01666666666668</v>
      </c>
      <c r="Z37" s="57">
        <v>139</v>
      </c>
      <c r="AA37" s="57">
        <f t="shared" si="10"/>
        <v>278.01666666666665</v>
      </c>
      <c r="AB37" s="57">
        <f>G37/E37</f>
        <v>278.03333333333336</v>
      </c>
      <c r="AC37" s="61">
        <f t="shared" si="11"/>
        <v>556.04999999999995</v>
      </c>
      <c r="AD37" s="61">
        <f>G37/E37</f>
        <v>278.03333333333336</v>
      </c>
      <c r="AE37" s="61">
        <f t="shared" si="12"/>
        <v>834.08333333333326</v>
      </c>
      <c r="AF37" s="61">
        <f>$G$37/$E$37</f>
        <v>278.03333333333336</v>
      </c>
      <c r="AG37" s="61">
        <f t="shared" si="13"/>
        <v>1112.1166666666666</v>
      </c>
      <c r="AH37" s="61">
        <f>$G$37/$E$37</f>
        <v>278.03333333333336</v>
      </c>
      <c r="AI37" s="61">
        <f t="shared" si="13"/>
        <v>1390.1499999999999</v>
      </c>
      <c r="AJ37" s="61">
        <f>$G$37/$E$37</f>
        <v>278.03333333333336</v>
      </c>
      <c r="AK37" s="61">
        <f t="shared" si="14"/>
        <v>1668.1833333333332</v>
      </c>
      <c r="AL37" s="61">
        <f>$G$37/$E$37</f>
        <v>278.03333333333336</v>
      </c>
      <c r="AM37" s="61">
        <f t="shared" si="15"/>
        <v>1946.2166666666665</v>
      </c>
      <c r="AN37" s="61">
        <f>$G$37/$E$37</f>
        <v>278.03333333333336</v>
      </c>
      <c r="AO37" s="61">
        <f t="shared" si="16"/>
        <v>2224.25</v>
      </c>
      <c r="AP37" s="61">
        <f>$G$37/$E$37</f>
        <v>278.03333333333336</v>
      </c>
      <c r="AQ37" s="61">
        <f t="shared" si="17"/>
        <v>2502.2833333333333</v>
      </c>
      <c r="AR37" s="61">
        <f>$G$37/$E$37</f>
        <v>278.03333333333336</v>
      </c>
      <c r="AS37" s="61">
        <f t="shared" si="18"/>
        <v>2780.3166666666666</v>
      </c>
      <c r="AT37" s="61">
        <f>$G$37/$E$37</f>
        <v>278.03333333333336</v>
      </c>
      <c r="AU37" s="61">
        <f t="shared" si="19"/>
        <v>3058.35</v>
      </c>
      <c r="AV37" s="57">
        <f t="shared" si="20"/>
        <v>5282.65</v>
      </c>
    </row>
    <row r="38" spans="1:48" x14ac:dyDescent="0.2">
      <c r="A38" s="54" t="s">
        <v>213</v>
      </c>
      <c r="B38" s="54"/>
      <c r="C38" s="71">
        <v>40807</v>
      </c>
      <c r="D38" s="54"/>
      <c r="E38" s="54">
        <v>15</v>
      </c>
      <c r="F38" s="54"/>
      <c r="G38" s="56">
        <v>12286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7"/>
      <c r="V38" s="56"/>
      <c r="W38" s="57"/>
      <c r="X38" s="56"/>
      <c r="Y38" s="57"/>
      <c r="Z38" s="57"/>
      <c r="AA38" s="57"/>
      <c r="AB38" s="57"/>
      <c r="AC38" s="61"/>
      <c r="AD38" s="61"/>
      <c r="AE38" s="61"/>
      <c r="AF38" s="61"/>
      <c r="AG38" s="61"/>
      <c r="AH38" s="57">
        <f>$G$38/$E$38</f>
        <v>819.06666666666672</v>
      </c>
      <c r="AI38" s="61">
        <f t="shared" si="13"/>
        <v>819.06666666666672</v>
      </c>
      <c r="AJ38" s="57">
        <f>$G$38/$E$38</f>
        <v>819.06666666666672</v>
      </c>
      <c r="AK38" s="61">
        <f t="shared" si="14"/>
        <v>1638.1333333333334</v>
      </c>
      <c r="AL38" s="57">
        <f>$G$38/$E$38</f>
        <v>819.06666666666672</v>
      </c>
      <c r="AM38" s="61">
        <f t="shared" si="15"/>
        <v>2457.2000000000003</v>
      </c>
      <c r="AN38" s="57">
        <f>$G$38/$E$38</f>
        <v>819.06666666666672</v>
      </c>
      <c r="AO38" s="61">
        <f t="shared" si="16"/>
        <v>3276.2666666666669</v>
      </c>
      <c r="AP38" s="57">
        <f>$G$38/$E$38</f>
        <v>819.06666666666672</v>
      </c>
      <c r="AQ38" s="61">
        <f t="shared" si="17"/>
        <v>4095.3333333333335</v>
      </c>
      <c r="AR38" s="57">
        <f>$G$38/$E$38</f>
        <v>819.06666666666672</v>
      </c>
      <c r="AS38" s="61">
        <f t="shared" si="18"/>
        <v>4914.4000000000005</v>
      </c>
      <c r="AT38" s="57">
        <f>$G$38/$E$38</f>
        <v>819.06666666666672</v>
      </c>
      <c r="AU38" s="61">
        <f t="shared" si="19"/>
        <v>5733.4666666666672</v>
      </c>
      <c r="AV38" s="57">
        <f t="shared" si="20"/>
        <v>6552.5333333333328</v>
      </c>
    </row>
    <row r="39" spans="1:48" x14ac:dyDescent="0.2">
      <c r="A39" s="54" t="s">
        <v>214</v>
      </c>
      <c r="B39" s="54"/>
      <c r="C39" s="71">
        <v>40864</v>
      </c>
      <c r="D39" s="54"/>
      <c r="E39" s="54">
        <v>15</v>
      </c>
      <c r="F39" s="54"/>
      <c r="G39" s="57">
        <v>19763</v>
      </c>
      <c r="H39" s="56"/>
      <c r="I39" s="64"/>
      <c r="J39" s="56"/>
      <c r="K39" s="55"/>
      <c r="L39" s="56"/>
      <c r="M39" s="55"/>
      <c r="N39" s="57"/>
      <c r="O39" s="55"/>
      <c r="P39" s="57"/>
      <c r="Q39" s="55"/>
      <c r="R39" s="56"/>
      <c r="S39" s="55"/>
      <c r="T39" s="57"/>
      <c r="U39" s="58"/>
      <c r="V39" s="58"/>
      <c r="W39" s="58"/>
      <c r="X39" s="58"/>
      <c r="Y39" s="58"/>
      <c r="Z39" s="58"/>
      <c r="AA39" s="58"/>
      <c r="AB39" s="58"/>
      <c r="AC39" s="59"/>
      <c r="AD39" s="59"/>
      <c r="AE39" s="59"/>
      <c r="AF39" s="59"/>
      <c r="AG39" s="59"/>
      <c r="AH39" s="58">
        <f>$G$39/$E$39</f>
        <v>1317.5333333333333</v>
      </c>
      <c r="AI39" s="59">
        <f t="shared" si="13"/>
        <v>1317.5333333333333</v>
      </c>
      <c r="AJ39" s="57">
        <f>$G$39/$E$39</f>
        <v>1317.5333333333333</v>
      </c>
      <c r="AK39" s="61">
        <f t="shared" si="14"/>
        <v>2635.0666666666666</v>
      </c>
      <c r="AL39" s="57">
        <f>$G$39/$E$39</f>
        <v>1317.5333333333333</v>
      </c>
      <c r="AM39" s="61">
        <f t="shared" si="15"/>
        <v>3952.6</v>
      </c>
      <c r="AN39" s="57">
        <f>$G$39/$E$39</f>
        <v>1317.5333333333333</v>
      </c>
      <c r="AO39" s="61">
        <f t="shared" si="16"/>
        <v>5270.1333333333332</v>
      </c>
      <c r="AP39" s="57">
        <f>$G$39/$E$39</f>
        <v>1317.5333333333333</v>
      </c>
      <c r="AQ39" s="61">
        <f t="shared" si="17"/>
        <v>6587.6666666666661</v>
      </c>
      <c r="AR39" s="57">
        <f>$G$39/$E$39</f>
        <v>1317.5333333333333</v>
      </c>
      <c r="AS39" s="61">
        <f t="shared" si="18"/>
        <v>7905.1999999999989</v>
      </c>
      <c r="AT39" s="57">
        <f>$G$39/$E$39</f>
        <v>1317.5333333333333</v>
      </c>
      <c r="AU39" s="61">
        <f t="shared" si="19"/>
        <v>9222.7333333333318</v>
      </c>
      <c r="AV39" s="57">
        <f t="shared" si="20"/>
        <v>10540.266666666668</v>
      </c>
    </row>
    <row r="40" spans="1:48" x14ac:dyDescent="0.2">
      <c r="A40" s="73" t="s">
        <v>215</v>
      </c>
      <c r="B40" s="54"/>
      <c r="C40" s="71">
        <v>42216</v>
      </c>
      <c r="D40" s="54"/>
      <c r="E40" s="54">
        <v>15</v>
      </c>
      <c r="F40" s="54"/>
      <c r="G40" s="57">
        <v>15877</v>
      </c>
      <c r="H40" s="56"/>
      <c r="I40" s="65"/>
      <c r="J40" s="56"/>
      <c r="K40" s="57"/>
      <c r="L40" s="56"/>
      <c r="M40" s="57"/>
      <c r="N40" s="57"/>
      <c r="O40" s="57"/>
      <c r="P40" s="57"/>
      <c r="Q40" s="57"/>
      <c r="R40" s="56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61"/>
      <c r="AD40" s="61"/>
      <c r="AE40" s="61"/>
      <c r="AF40" s="61"/>
      <c r="AG40" s="61"/>
      <c r="AH40" s="57"/>
      <c r="AI40" s="61"/>
      <c r="AJ40" s="58"/>
      <c r="AK40" s="59"/>
      <c r="AL40" s="58"/>
      <c r="AM40" s="59"/>
      <c r="AN40" s="58"/>
      <c r="AO40" s="59"/>
      <c r="AP40" s="58">
        <f>$G$40/$E$40/2</f>
        <v>529.23333333333335</v>
      </c>
      <c r="AQ40" s="61">
        <f t="shared" si="17"/>
        <v>529.23333333333335</v>
      </c>
      <c r="AR40" s="57">
        <f>$G$40/$E$40</f>
        <v>1058.4666666666667</v>
      </c>
      <c r="AS40" s="61">
        <f t="shared" si="18"/>
        <v>1587.7</v>
      </c>
      <c r="AT40" s="57">
        <f>$G$40/$E$40</f>
        <v>1058.4666666666667</v>
      </c>
      <c r="AU40" s="61">
        <f t="shared" si="19"/>
        <v>2646.166666666667</v>
      </c>
      <c r="AV40" s="57">
        <f t="shared" si="20"/>
        <v>13230.833333333332</v>
      </c>
    </row>
    <row r="41" spans="1:48" x14ac:dyDescent="0.2">
      <c r="A41" s="73" t="s">
        <v>216</v>
      </c>
      <c r="B41" s="54"/>
      <c r="C41" s="71">
        <v>42948</v>
      </c>
      <c r="D41" s="54"/>
      <c r="E41" s="54">
        <v>30</v>
      </c>
      <c r="F41" s="54"/>
      <c r="G41" s="57">
        <v>67267</v>
      </c>
      <c r="H41" s="56"/>
      <c r="I41" s="65"/>
      <c r="J41" s="56"/>
      <c r="K41" s="57"/>
      <c r="L41" s="56"/>
      <c r="M41" s="57"/>
      <c r="N41" s="57"/>
      <c r="O41" s="57"/>
      <c r="P41" s="57"/>
      <c r="Q41" s="57"/>
      <c r="R41" s="56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61"/>
      <c r="AD41" s="61"/>
      <c r="AE41" s="61"/>
      <c r="AF41" s="61"/>
      <c r="AG41" s="61"/>
      <c r="AH41" s="57"/>
      <c r="AI41" s="61"/>
      <c r="AJ41" s="57"/>
      <c r="AK41" s="61"/>
      <c r="AL41" s="57"/>
      <c r="AM41" s="61"/>
      <c r="AN41" s="57"/>
      <c r="AO41" s="61"/>
      <c r="AP41" s="57"/>
      <c r="AQ41" s="61"/>
      <c r="AR41" s="57"/>
      <c r="AS41" s="61">
        <v>0</v>
      </c>
      <c r="AT41" s="57">
        <f>$G$41/$E$41*0.5</f>
        <v>1121.1166666666666</v>
      </c>
      <c r="AU41" s="61">
        <f>AS41+AT41</f>
        <v>1121.1166666666666</v>
      </c>
      <c r="AV41" s="57">
        <f>+G41-AU41</f>
        <v>66145.883333333331</v>
      </c>
    </row>
    <row r="42" spans="1:48" x14ac:dyDescent="0.2">
      <c r="A42" s="73" t="s">
        <v>217</v>
      </c>
      <c r="B42" s="54"/>
      <c r="C42" s="71">
        <v>42948</v>
      </c>
      <c r="D42" s="54"/>
      <c r="E42" s="54">
        <v>30</v>
      </c>
      <c r="F42" s="54"/>
      <c r="G42" s="58">
        <v>196434</v>
      </c>
      <c r="H42" s="56"/>
      <c r="I42" s="65"/>
      <c r="J42" s="56"/>
      <c r="K42" s="57"/>
      <c r="L42" s="56"/>
      <c r="M42" s="57"/>
      <c r="N42" s="57"/>
      <c r="O42" s="57"/>
      <c r="P42" s="57"/>
      <c r="Q42" s="57"/>
      <c r="R42" s="56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61"/>
      <c r="AD42" s="61"/>
      <c r="AE42" s="61"/>
      <c r="AF42" s="61"/>
      <c r="AG42" s="61"/>
      <c r="AH42" s="57"/>
      <c r="AI42" s="61"/>
      <c r="AJ42" s="57"/>
      <c r="AK42" s="61"/>
      <c r="AL42" s="57"/>
      <c r="AM42" s="61"/>
      <c r="AN42" s="57"/>
      <c r="AO42" s="61"/>
      <c r="AP42" s="57"/>
      <c r="AQ42" s="59">
        <v>0</v>
      </c>
      <c r="AR42" s="58">
        <v>0</v>
      </c>
      <c r="AS42" s="59">
        <v>0</v>
      </c>
      <c r="AT42" s="58">
        <f>$G$42/$E$42*0.5</f>
        <v>3273.9</v>
      </c>
      <c r="AU42" s="59">
        <f>AS42+AT42</f>
        <v>3273.9</v>
      </c>
      <c r="AV42" s="58">
        <f t="shared" si="20"/>
        <v>193160.1</v>
      </c>
    </row>
    <row r="43" spans="1:48" x14ac:dyDescent="0.2">
      <c r="A43" s="60" t="s">
        <v>218</v>
      </c>
      <c r="B43" s="54"/>
      <c r="C43" s="36"/>
      <c r="D43" s="54"/>
      <c r="E43" s="54"/>
      <c r="F43" s="54"/>
      <c r="G43" s="57">
        <f>SUM(G32:G42)</f>
        <v>472548.28</v>
      </c>
      <c r="H43" s="56"/>
      <c r="I43" s="56">
        <f>SUM(I32:I39)</f>
        <v>4207.8</v>
      </c>
      <c r="J43" s="56"/>
      <c r="K43" s="56">
        <f>SUM(K32:K39)</f>
        <v>113.94999999999999</v>
      </c>
      <c r="L43" s="56"/>
      <c r="M43" s="56">
        <f>SUM(M32:M39)</f>
        <v>4321.75</v>
      </c>
      <c r="N43" s="56"/>
      <c r="O43" s="56">
        <f>SUM(O32:O39)</f>
        <v>113.94999999999999</v>
      </c>
      <c r="P43" s="56"/>
      <c r="Q43" s="56">
        <f>SUM(Q32:Q39)</f>
        <v>4435.7</v>
      </c>
      <c r="R43" s="56"/>
      <c r="S43" s="56">
        <f>SUM(S32:S39)</f>
        <v>190.26999999999998</v>
      </c>
      <c r="T43" s="56"/>
      <c r="U43" s="57">
        <f t="shared" ref="U43:AM43" si="21">SUM(U32:U39)</f>
        <v>4854</v>
      </c>
      <c r="V43" s="57">
        <f t="shared" si="21"/>
        <v>2465.686666666667</v>
      </c>
      <c r="W43" s="57">
        <f t="shared" si="21"/>
        <v>7319.6866666666665</v>
      </c>
      <c r="X43" s="57">
        <f t="shared" si="21"/>
        <v>4993.576</v>
      </c>
      <c r="Y43" s="57">
        <f t="shared" si="21"/>
        <v>12313.262666666666</v>
      </c>
      <c r="Z43" s="57">
        <f t="shared" si="21"/>
        <v>5394</v>
      </c>
      <c r="AA43" s="57">
        <f t="shared" si="21"/>
        <v>17707.262666666666</v>
      </c>
      <c r="AB43" s="57">
        <f t="shared" si="21"/>
        <v>5533.0926666666674</v>
      </c>
      <c r="AC43" s="57">
        <f t="shared" si="21"/>
        <v>23240.355333333337</v>
      </c>
      <c r="AD43" s="57">
        <f t="shared" si="21"/>
        <v>5533.0926666666674</v>
      </c>
      <c r="AE43" s="57">
        <f t="shared" si="21"/>
        <v>28773.448</v>
      </c>
      <c r="AF43" s="57">
        <f t="shared" si="21"/>
        <v>5533.0926666666674</v>
      </c>
      <c r="AG43" s="57">
        <f t="shared" si="21"/>
        <v>34306.540666666668</v>
      </c>
      <c r="AH43" s="57">
        <f t="shared" si="21"/>
        <v>7669.6926666666677</v>
      </c>
      <c r="AI43" s="57">
        <f t="shared" si="21"/>
        <v>41976.233333333337</v>
      </c>
      <c r="AJ43" s="57">
        <f t="shared" si="21"/>
        <v>7669.6926666666677</v>
      </c>
      <c r="AK43" s="57">
        <f t="shared" si="21"/>
        <v>49645.925999999999</v>
      </c>
      <c r="AL43" s="57">
        <f t="shared" si="21"/>
        <v>7669.6926666666677</v>
      </c>
      <c r="AM43" s="57">
        <f t="shared" si="21"/>
        <v>57315.618666666662</v>
      </c>
      <c r="AN43" s="57">
        <f>SUM(AN34:AN39)</f>
        <v>7269.6926666666677</v>
      </c>
      <c r="AO43" s="57">
        <f>SUM(AO32:AO39)</f>
        <v>64585.311333333339</v>
      </c>
      <c r="AP43" s="57">
        <f>SUM(AP32:AP40)</f>
        <v>7798.9260000000013</v>
      </c>
      <c r="AQ43" s="57">
        <f t="shared" ref="AQ43:AV43" si="22">SUM(AQ32:AQ42)</f>
        <v>72384.237333333353</v>
      </c>
      <c r="AR43" s="57">
        <f t="shared" si="22"/>
        <v>8328.1593333333349</v>
      </c>
      <c r="AS43" s="57">
        <f t="shared" si="22"/>
        <v>80712.396666666667</v>
      </c>
      <c r="AT43" s="57">
        <f>SUM(AT32:AT42)</f>
        <v>12723.176000000001</v>
      </c>
      <c r="AU43" s="57">
        <f t="shared" si="22"/>
        <v>93435.572666666689</v>
      </c>
      <c r="AV43" s="57">
        <f t="shared" si="22"/>
        <v>379112.70733333332</v>
      </c>
    </row>
    <row r="44" spans="1:48" x14ac:dyDescent="0.2">
      <c r="A44" s="54"/>
      <c r="B44" s="54"/>
      <c r="C44" s="36"/>
      <c r="D44" s="54"/>
      <c r="E44" s="54"/>
      <c r="F44" s="54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7"/>
      <c r="V44" s="56"/>
      <c r="W44" s="57"/>
      <c r="X44" s="56"/>
      <c r="Y44" s="57"/>
      <c r="Z44" s="57"/>
      <c r="AA44" s="57"/>
      <c r="AB44" s="57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57"/>
    </row>
    <row r="45" spans="1:48" x14ac:dyDescent="0.2">
      <c r="A45" s="51" t="s">
        <v>219</v>
      </c>
      <c r="B45" s="54"/>
      <c r="C45" s="36"/>
      <c r="D45" s="54"/>
      <c r="E45" s="54"/>
      <c r="F45" s="54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7"/>
      <c r="V45" s="56"/>
      <c r="W45" s="57"/>
      <c r="X45" s="56"/>
      <c r="Y45" s="57"/>
      <c r="Z45" s="57"/>
      <c r="AA45" s="57"/>
      <c r="AB45" s="57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57"/>
    </row>
    <row r="46" spans="1:48" x14ac:dyDescent="0.2">
      <c r="A46" s="54"/>
      <c r="B46" s="54"/>
      <c r="C46" s="36" t="s">
        <v>190</v>
      </c>
      <c r="D46" s="54"/>
      <c r="E46" s="54">
        <v>20</v>
      </c>
      <c r="F46" s="54"/>
      <c r="G46" s="55">
        <v>4000</v>
      </c>
      <c r="H46" s="56"/>
      <c r="I46" s="55">
        <v>4000</v>
      </c>
      <c r="J46" s="56"/>
      <c r="K46" s="64" t="s">
        <v>191</v>
      </c>
      <c r="L46" s="56"/>
      <c r="M46" s="55">
        <f>SUM(I46:L46)</f>
        <v>4000</v>
      </c>
      <c r="N46" s="57"/>
      <c r="O46" s="64" t="s">
        <v>191</v>
      </c>
      <c r="P46" s="57"/>
      <c r="Q46" s="55">
        <f>SUM(M46:O46)</f>
        <v>4000</v>
      </c>
      <c r="R46" s="56"/>
      <c r="S46" s="64" t="s">
        <v>191</v>
      </c>
      <c r="T46" s="57"/>
      <c r="U46" s="58">
        <v>4000</v>
      </c>
      <c r="V46" s="58">
        <v>0</v>
      </c>
      <c r="W46" s="58">
        <f t="shared" si="9"/>
        <v>4000</v>
      </c>
      <c r="X46" s="58">
        <v>0</v>
      </c>
      <c r="Y46" s="58">
        <f>+W46+X46</f>
        <v>4000</v>
      </c>
      <c r="Z46" s="58">
        <v>0</v>
      </c>
      <c r="AA46" s="58">
        <f>+Y46+Z46</f>
        <v>4000</v>
      </c>
      <c r="AB46" s="58"/>
      <c r="AC46" s="59">
        <f>AA46+AB46</f>
        <v>4000</v>
      </c>
      <c r="AD46" s="59"/>
      <c r="AE46" s="59">
        <f>AC46+AD46</f>
        <v>4000</v>
      </c>
      <c r="AF46" s="59"/>
      <c r="AG46" s="59">
        <f>AE46+AF46</f>
        <v>4000</v>
      </c>
      <c r="AH46" s="59"/>
      <c r="AI46" s="59">
        <f>AG46+AH46</f>
        <v>4000</v>
      </c>
      <c r="AJ46" s="59"/>
      <c r="AK46" s="59">
        <f>AI46+AJ46</f>
        <v>4000</v>
      </c>
      <c r="AL46" s="59"/>
      <c r="AM46" s="59">
        <f>AK46+AL46</f>
        <v>4000</v>
      </c>
      <c r="AN46" s="59"/>
      <c r="AO46" s="59">
        <f>AM46+AN46</f>
        <v>4000</v>
      </c>
      <c r="AP46" s="59"/>
      <c r="AQ46" s="59">
        <f>AO46+AP46</f>
        <v>4000</v>
      </c>
      <c r="AR46" s="59"/>
      <c r="AS46" s="59">
        <f>AQ46+AR46</f>
        <v>4000</v>
      </c>
      <c r="AT46" s="59"/>
      <c r="AU46" s="59">
        <f>AS46+AT46</f>
        <v>4000</v>
      </c>
      <c r="AV46" s="58">
        <f>+G46-Y46</f>
        <v>0</v>
      </c>
    </row>
    <row r="47" spans="1:48" x14ac:dyDescent="0.2">
      <c r="A47" s="60" t="s">
        <v>220</v>
      </c>
      <c r="B47" s="54"/>
      <c r="C47" s="36"/>
      <c r="D47" s="54"/>
      <c r="E47" s="54"/>
      <c r="F47" s="54"/>
      <c r="G47" s="56">
        <f>G46</f>
        <v>4000</v>
      </c>
      <c r="H47" s="56"/>
      <c r="I47" s="56">
        <f>I46</f>
        <v>4000</v>
      </c>
      <c r="J47" s="56"/>
      <c r="K47" s="63" t="str">
        <f>K46</f>
        <v xml:space="preserve">  ----------</v>
      </c>
      <c r="L47" s="56"/>
      <c r="M47" s="56">
        <f>SUM(M46)</f>
        <v>4000</v>
      </c>
      <c r="N47" s="56"/>
      <c r="O47" s="63" t="str">
        <f>O46</f>
        <v xml:space="preserve">  ----------</v>
      </c>
      <c r="P47" s="56"/>
      <c r="Q47" s="56">
        <f>SUM(Q46)</f>
        <v>4000</v>
      </c>
      <c r="R47" s="56"/>
      <c r="S47" s="63" t="str">
        <f>S46</f>
        <v xml:space="preserve">  ----------</v>
      </c>
      <c r="T47" s="56"/>
      <c r="U47" s="57">
        <f>SUM(U46)</f>
        <v>4000</v>
      </c>
      <c r="V47" s="57">
        <f>SUM(V46)</f>
        <v>0</v>
      </c>
      <c r="W47" s="57">
        <f>SUM(W46)</f>
        <v>4000</v>
      </c>
      <c r="X47" s="57">
        <f>SUM(X46)</f>
        <v>0</v>
      </c>
      <c r="Y47" s="57">
        <f>SUM(Y46)</f>
        <v>4000</v>
      </c>
      <c r="Z47" s="57"/>
      <c r="AA47" s="57">
        <v>4000</v>
      </c>
      <c r="AB47" s="57"/>
      <c r="AC47" s="61">
        <f t="shared" ref="AC47:AI47" si="23">AC46</f>
        <v>4000</v>
      </c>
      <c r="AD47" s="61">
        <f t="shared" si="23"/>
        <v>0</v>
      </c>
      <c r="AE47" s="61">
        <f t="shared" si="23"/>
        <v>4000</v>
      </c>
      <c r="AF47" s="61">
        <f t="shared" si="23"/>
        <v>0</v>
      </c>
      <c r="AG47" s="61">
        <f t="shared" si="23"/>
        <v>4000</v>
      </c>
      <c r="AH47" s="61">
        <f t="shared" si="23"/>
        <v>0</v>
      </c>
      <c r="AI47" s="61">
        <f t="shared" si="23"/>
        <v>4000</v>
      </c>
      <c r="AJ47" s="61">
        <f>AJ46</f>
        <v>0</v>
      </c>
      <c r="AK47" s="61">
        <f>AK46</f>
        <v>4000</v>
      </c>
      <c r="AL47" s="61">
        <f>AL46</f>
        <v>0</v>
      </c>
      <c r="AM47" s="61">
        <f>AM46</f>
        <v>4000</v>
      </c>
      <c r="AN47" s="61">
        <f>SUM(AN46)</f>
        <v>0</v>
      </c>
      <c r="AO47" s="61">
        <f>AM47+AN47</f>
        <v>4000</v>
      </c>
      <c r="AP47" s="61">
        <f>SUM(AP46)</f>
        <v>0</v>
      </c>
      <c r="AQ47" s="61">
        <f>AO47+AP47</f>
        <v>4000</v>
      </c>
      <c r="AR47" s="61">
        <f>SUM(AR46)</f>
        <v>0</v>
      </c>
      <c r="AS47" s="61">
        <f>AQ47+AR47</f>
        <v>4000</v>
      </c>
      <c r="AT47" s="61">
        <f>SUM(AT46)</f>
        <v>0</v>
      </c>
      <c r="AU47" s="61">
        <f>AS47+AT47</f>
        <v>4000</v>
      </c>
      <c r="AV47" s="57">
        <f>SUM(AV46)</f>
        <v>0</v>
      </c>
    </row>
    <row r="48" spans="1:48" x14ac:dyDescent="0.2">
      <c r="A48" s="54"/>
      <c r="B48" s="54"/>
      <c r="C48" s="36"/>
      <c r="D48" s="54"/>
      <c r="E48" s="54"/>
      <c r="F48" s="54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7"/>
      <c r="V48" s="56"/>
      <c r="W48" s="57"/>
      <c r="X48" s="56"/>
      <c r="Y48" s="57"/>
      <c r="Z48" s="57"/>
      <c r="AA48" s="57"/>
      <c r="AB48" s="57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57"/>
    </row>
    <row r="49" spans="1:48" x14ac:dyDescent="0.2">
      <c r="A49" s="51" t="s">
        <v>221</v>
      </c>
      <c r="B49" s="54"/>
      <c r="C49" s="36"/>
      <c r="D49" s="54"/>
      <c r="E49" s="54"/>
      <c r="F49" s="54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7"/>
      <c r="V49" s="56"/>
      <c r="W49" s="57"/>
      <c r="X49" s="56"/>
      <c r="Y49" s="57"/>
      <c r="Z49" s="57"/>
      <c r="AA49" s="57"/>
      <c r="AB49" s="57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57"/>
    </row>
    <row r="50" spans="1:48" x14ac:dyDescent="0.2">
      <c r="A50" s="54"/>
      <c r="B50" s="54"/>
      <c r="C50" s="36" t="s">
        <v>222</v>
      </c>
      <c r="D50" s="54"/>
      <c r="E50" s="54">
        <v>20</v>
      </c>
      <c r="F50" s="54"/>
      <c r="G50" s="56">
        <v>4000</v>
      </c>
      <c r="H50" s="56"/>
      <c r="I50" s="56">
        <v>4000</v>
      </c>
      <c r="J50" s="56"/>
      <c r="K50" s="63" t="s">
        <v>191</v>
      </c>
      <c r="L50" s="56"/>
      <c r="M50" s="63">
        <f t="shared" ref="M50:M59" si="24">SUM(I50:L50)</f>
        <v>4000</v>
      </c>
      <c r="N50" s="63"/>
      <c r="O50" s="63" t="s">
        <v>191</v>
      </c>
      <c r="P50" s="63"/>
      <c r="Q50" s="63">
        <f t="shared" ref="Q50:Q61" si="25">SUM(M50:O50)</f>
        <v>4000</v>
      </c>
      <c r="R50" s="56"/>
      <c r="S50" s="63" t="s">
        <v>191</v>
      </c>
      <c r="T50" s="63"/>
      <c r="U50" s="57">
        <v>4000</v>
      </c>
      <c r="V50" s="56">
        <v>0</v>
      </c>
      <c r="W50" s="57">
        <f t="shared" si="9"/>
        <v>4000</v>
      </c>
      <c r="X50" s="56">
        <v>0</v>
      </c>
      <c r="Y50" s="57">
        <f t="shared" ref="Y50:AA61" si="26">+W50+X50</f>
        <v>4000</v>
      </c>
      <c r="Z50" s="57"/>
      <c r="AA50" s="57">
        <f t="shared" si="26"/>
        <v>4000</v>
      </c>
      <c r="AB50" s="57"/>
      <c r="AC50" s="61">
        <f t="shared" ref="AC50:AC56" si="27">AA50+AB50</f>
        <v>4000</v>
      </c>
      <c r="AD50" s="61"/>
      <c r="AE50" s="61">
        <f t="shared" ref="AE50:AE61" si="28">AC50+AD50</f>
        <v>4000</v>
      </c>
      <c r="AF50" s="61"/>
      <c r="AG50" s="61">
        <f t="shared" ref="AG50:AI61" si="29">AE50+AF50</f>
        <v>4000</v>
      </c>
      <c r="AH50" s="61"/>
      <c r="AI50" s="61">
        <f t="shared" si="29"/>
        <v>4000</v>
      </c>
      <c r="AJ50" s="61"/>
      <c r="AK50" s="61">
        <f t="shared" ref="AK50:AK61" si="30">AI50+AJ50</f>
        <v>4000</v>
      </c>
      <c r="AL50" s="61"/>
      <c r="AM50" s="61">
        <f t="shared" ref="AM50:AM61" si="31">AK50+AL50</f>
        <v>4000</v>
      </c>
      <c r="AN50" s="61"/>
      <c r="AO50" s="61">
        <f>AM50+AN50</f>
        <v>4000</v>
      </c>
      <c r="AP50" s="61"/>
      <c r="AQ50" s="61">
        <f>AO50+AP50</f>
        <v>4000</v>
      </c>
      <c r="AR50" s="61"/>
      <c r="AS50" s="61">
        <f>AQ50+AR50</f>
        <v>4000</v>
      </c>
      <c r="AT50" s="61"/>
      <c r="AU50" s="61">
        <f>AS50+AT50</f>
        <v>4000</v>
      </c>
      <c r="AV50" s="57">
        <f t="shared" ref="AV50:AV61" si="32">+G50-AU50</f>
        <v>0</v>
      </c>
    </row>
    <row r="51" spans="1:48" x14ac:dyDescent="0.2">
      <c r="A51" s="54"/>
      <c r="B51" s="54"/>
      <c r="C51" s="36" t="s">
        <v>223</v>
      </c>
      <c r="D51" s="54"/>
      <c r="E51" s="54">
        <v>20</v>
      </c>
      <c r="F51" s="54"/>
      <c r="G51" s="56">
        <v>281</v>
      </c>
      <c r="H51" s="56"/>
      <c r="I51" s="56">
        <v>281</v>
      </c>
      <c r="J51" s="56"/>
      <c r="K51" s="63" t="s">
        <v>191</v>
      </c>
      <c r="L51" s="56"/>
      <c r="M51" s="63">
        <f t="shared" si="24"/>
        <v>281</v>
      </c>
      <c r="N51" s="63"/>
      <c r="O51" s="63" t="s">
        <v>191</v>
      </c>
      <c r="P51" s="63"/>
      <c r="Q51" s="63">
        <f t="shared" si="25"/>
        <v>281</v>
      </c>
      <c r="R51" s="56"/>
      <c r="S51" s="63" t="s">
        <v>191</v>
      </c>
      <c r="T51" s="63"/>
      <c r="U51" s="57">
        <v>281</v>
      </c>
      <c r="V51" s="56">
        <v>0</v>
      </c>
      <c r="W51" s="57">
        <f t="shared" si="9"/>
        <v>281</v>
      </c>
      <c r="X51" s="56">
        <v>0</v>
      </c>
      <c r="Y51" s="57">
        <f t="shared" si="26"/>
        <v>281</v>
      </c>
      <c r="Z51" s="57"/>
      <c r="AA51" s="57">
        <f t="shared" si="26"/>
        <v>281</v>
      </c>
      <c r="AB51" s="57"/>
      <c r="AC51" s="61">
        <f t="shared" si="27"/>
        <v>281</v>
      </c>
      <c r="AD51" s="61"/>
      <c r="AE51" s="61">
        <f t="shared" si="28"/>
        <v>281</v>
      </c>
      <c r="AF51" s="61"/>
      <c r="AG51" s="61">
        <f t="shared" si="29"/>
        <v>281</v>
      </c>
      <c r="AH51" s="61"/>
      <c r="AI51" s="61">
        <f t="shared" si="29"/>
        <v>281</v>
      </c>
      <c r="AJ51" s="61"/>
      <c r="AK51" s="61">
        <f t="shared" si="30"/>
        <v>281</v>
      </c>
      <c r="AL51" s="61"/>
      <c r="AM51" s="61">
        <f t="shared" si="31"/>
        <v>281</v>
      </c>
      <c r="AN51" s="61"/>
      <c r="AO51" s="61">
        <f t="shared" ref="AO51:AO61" si="33">AM51+AN51</f>
        <v>281</v>
      </c>
      <c r="AP51" s="61"/>
      <c r="AQ51" s="61">
        <f t="shared" ref="AQ51:AQ61" si="34">AO51+AP51</f>
        <v>281</v>
      </c>
      <c r="AR51" s="61"/>
      <c r="AS51" s="61">
        <f t="shared" ref="AS51:AS61" si="35">AQ51+AR51</f>
        <v>281</v>
      </c>
      <c r="AT51" s="61"/>
      <c r="AU51" s="61">
        <f t="shared" ref="AU51:AU61" si="36">AS51+AT51</f>
        <v>281</v>
      </c>
      <c r="AV51" s="57">
        <f t="shared" si="32"/>
        <v>0</v>
      </c>
    </row>
    <row r="52" spans="1:48" x14ac:dyDescent="0.2">
      <c r="A52" s="54"/>
      <c r="B52" s="54"/>
      <c r="C52" s="36" t="s">
        <v>224</v>
      </c>
      <c r="D52" s="54"/>
      <c r="E52" s="54">
        <v>20</v>
      </c>
      <c r="F52" s="54"/>
      <c r="G52" s="56">
        <v>746.69</v>
      </c>
      <c r="H52" s="56"/>
      <c r="I52" s="56">
        <v>746.69</v>
      </c>
      <c r="J52" s="56"/>
      <c r="K52" s="63" t="s">
        <v>191</v>
      </c>
      <c r="L52" s="56"/>
      <c r="M52" s="63">
        <f t="shared" si="24"/>
        <v>746.69</v>
      </c>
      <c r="N52" s="63"/>
      <c r="O52" s="63" t="s">
        <v>191</v>
      </c>
      <c r="P52" s="63"/>
      <c r="Q52" s="63">
        <f t="shared" si="25"/>
        <v>746.69</v>
      </c>
      <c r="R52" s="56"/>
      <c r="S52" s="63" t="s">
        <v>191</v>
      </c>
      <c r="T52" s="63"/>
      <c r="U52" s="57">
        <v>747</v>
      </c>
      <c r="V52" s="56">
        <v>0</v>
      </c>
      <c r="W52" s="57">
        <f t="shared" si="9"/>
        <v>747</v>
      </c>
      <c r="X52" s="56">
        <v>0</v>
      </c>
      <c r="Y52" s="57">
        <f t="shared" si="26"/>
        <v>747</v>
      </c>
      <c r="Z52" s="57"/>
      <c r="AA52" s="57">
        <f t="shared" si="26"/>
        <v>747</v>
      </c>
      <c r="AB52" s="57"/>
      <c r="AC52" s="61">
        <f t="shared" si="27"/>
        <v>747</v>
      </c>
      <c r="AD52" s="61"/>
      <c r="AE52" s="61">
        <f t="shared" si="28"/>
        <v>747</v>
      </c>
      <c r="AF52" s="61"/>
      <c r="AG52" s="61">
        <f t="shared" si="29"/>
        <v>747</v>
      </c>
      <c r="AH52" s="61"/>
      <c r="AI52" s="61">
        <f t="shared" si="29"/>
        <v>747</v>
      </c>
      <c r="AJ52" s="61"/>
      <c r="AK52" s="61">
        <f t="shared" si="30"/>
        <v>747</v>
      </c>
      <c r="AL52" s="61"/>
      <c r="AM52" s="61">
        <f t="shared" si="31"/>
        <v>747</v>
      </c>
      <c r="AN52" s="61"/>
      <c r="AO52" s="61">
        <f t="shared" si="33"/>
        <v>747</v>
      </c>
      <c r="AP52" s="61"/>
      <c r="AQ52" s="61">
        <f t="shared" si="34"/>
        <v>747</v>
      </c>
      <c r="AR52" s="61"/>
      <c r="AS52" s="61">
        <f t="shared" si="35"/>
        <v>747</v>
      </c>
      <c r="AT52" s="61"/>
      <c r="AU52" s="61">
        <f t="shared" si="36"/>
        <v>747</v>
      </c>
      <c r="AV52" s="57">
        <f t="shared" si="32"/>
        <v>-0.30999999999994543</v>
      </c>
    </row>
    <row r="53" spans="1:48" x14ac:dyDescent="0.2">
      <c r="A53" s="54"/>
      <c r="B53" s="54"/>
      <c r="C53" s="36" t="s">
        <v>225</v>
      </c>
      <c r="D53" s="54"/>
      <c r="E53" s="54">
        <v>20</v>
      </c>
      <c r="F53" s="54"/>
      <c r="G53" s="56">
        <v>1159</v>
      </c>
      <c r="H53" s="56"/>
      <c r="I53" s="56">
        <v>985.15</v>
      </c>
      <c r="J53" s="56"/>
      <c r="K53" s="56">
        <v>57.95</v>
      </c>
      <c r="L53" s="56"/>
      <c r="M53" s="63">
        <f t="shared" si="24"/>
        <v>1043.0999999999999</v>
      </c>
      <c r="N53" s="56"/>
      <c r="O53" s="56">
        <v>57.95</v>
      </c>
      <c r="P53" s="56"/>
      <c r="Q53" s="56">
        <f t="shared" si="25"/>
        <v>1101.05</v>
      </c>
      <c r="R53" s="56"/>
      <c r="S53" s="56">
        <v>57.95</v>
      </c>
      <c r="T53" s="56"/>
      <c r="U53" s="57">
        <v>1159</v>
      </c>
      <c r="V53" s="56">
        <v>0</v>
      </c>
      <c r="W53" s="57">
        <f t="shared" si="9"/>
        <v>1159</v>
      </c>
      <c r="X53" s="56">
        <v>0</v>
      </c>
      <c r="Y53" s="57">
        <f t="shared" si="26"/>
        <v>1159</v>
      </c>
      <c r="Z53" s="57"/>
      <c r="AA53" s="57">
        <f t="shared" si="26"/>
        <v>1159</v>
      </c>
      <c r="AB53" s="57"/>
      <c r="AC53" s="61">
        <f t="shared" si="27"/>
        <v>1159</v>
      </c>
      <c r="AD53" s="61"/>
      <c r="AE53" s="61">
        <f t="shared" si="28"/>
        <v>1159</v>
      </c>
      <c r="AF53" s="61"/>
      <c r="AG53" s="61">
        <f t="shared" si="29"/>
        <v>1159</v>
      </c>
      <c r="AH53" s="61"/>
      <c r="AI53" s="61">
        <f t="shared" si="29"/>
        <v>1159</v>
      </c>
      <c r="AJ53" s="61"/>
      <c r="AK53" s="61">
        <f t="shared" si="30"/>
        <v>1159</v>
      </c>
      <c r="AL53" s="61"/>
      <c r="AM53" s="61">
        <f t="shared" si="31"/>
        <v>1159</v>
      </c>
      <c r="AN53" s="61"/>
      <c r="AO53" s="61">
        <f t="shared" si="33"/>
        <v>1159</v>
      </c>
      <c r="AP53" s="61"/>
      <c r="AQ53" s="61">
        <f t="shared" si="34"/>
        <v>1159</v>
      </c>
      <c r="AR53" s="61"/>
      <c r="AS53" s="61">
        <f t="shared" si="35"/>
        <v>1159</v>
      </c>
      <c r="AT53" s="61"/>
      <c r="AU53" s="61">
        <f t="shared" si="36"/>
        <v>1159</v>
      </c>
      <c r="AV53" s="57">
        <f t="shared" si="32"/>
        <v>0</v>
      </c>
    </row>
    <row r="54" spans="1:48" x14ac:dyDescent="0.2">
      <c r="A54" s="54"/>
      <c r="B54" s="54"/>
      <c r="C54" s="36" t="s">
        <v>226</v>
      </c>
      <c r="D54" s="54"/>
      <c r="E54" s="54">
        <v>20</v>
      </c>
      <c r="F54" s="54"/>
      <c r="G54" s="56">
        <v>445.68</v>
      </c>
      <c r="H54" s="56"/>
      <c r="I54" s="56">
        <v>356.51</v>
      </c>
      <c r="J54" s="56"/>
      <c r="K54" s="56">
        <v>22.28</v>
      </c>
      <c r="L54" s="56"/>
      <c r="M54" s="63">
        <f t="shared" si="24"/>
        <v>378.78999999999996</v>
      </c>
      <c r="N54" s="56"/>
      <c r="O54" s="56">
        <v>22.28</v>
      </c>
      <c r="P54" s="56"/>
      <c r="Q54" s="56">
        <v>400</v>
      </c>
      <c r="R54" s="56"/>
      <c r="S54" s="56">
        <v>22.28</v>
      </c>
      <c r="T54" s="56"/>
      <c r="U54" s="57">
        <v>446</v>
      </c>
      <c r="V54" s="56">
        <v>0</v>
      </c>
      <c r="W54" s="57">
        <f t="shared" si="9"/>
        <v>446</v>
      </c>
      <c r="X54" s="56">
        <v>0</v>
      </c>
      <c r="Y54" s="57">
        <f t="shared" si="26"/>
        <v>446</v>
      </c>
      <c r="Z54" s="57"/>
      <c r="AA54" s="57">
        <f t="shared" si="26"/>
        <v>446</v>
      </c>
      <c r="AB54" s="57"/>
      <c r="AC54" s="61">
        <f t="shared" si="27"/>
        <v>446</v>
      </c>
      <c r="AD54" s="61"/>
      <c r="AE54" s="61">
        <f t="shared" si="28"/>
        <v>446</v>
      </c>
      <c r="AF54" s="61"/>
      <c r="AG54" s="61">
        <f t="shared" si="29"/>
        <v>446</v>
      </c>
      <c r="AH54" s="61"/>
      <c r="AI54" s="61">
        <f t="shared" si="29"/>
        <v>446</v>
      </c>
      <c r="AJ54" s="61"/>
      <c r="AK54" s="61">
        <f t="shared" si="30"/>
        <v>446</v>
      </c>
      <c r="AL54" s="61"/>
      <c r="AM54" s="61">
        <f t="shared" si="31"/>
        <v>446</v>
      </c>
      <c r="AN54" s="61"/>
      <c r="AO54" s="61">
        <f t="shared" si="33"/>
        <v>446</v>
      </c>
      <c r="AP54" s="61"/>
      <c r="AQ54" s="61">
        <f t="shared" si="34"/>
        <v>446</v>
      </c>
      <c r="AR54" s="61"/>
      <c r="AS54" s="61">
        <f t="shared" si="35"/>
        <v>446</v>
      </c>
      <c r="AT54" s="61"/>
      <c r="AU54" s="61">
        <f t="shared" si="36"/>
        <v>446</v>
      </c>
      <c r="AV54" s="57">
        <f t="shared" si="32"/>
        <v>-0.31999999999999318</v>
      </c>
    </row>
    <row r="55" spans="1:48" x14ac:dyDescent="0.2">
      <c r="A55" s="54"/>
      <c r="B55" s="54"/>
      <c r="C55" s="36" t="s">
        <v>227</v>
      </c>
      <c r="D55" s="54"/>
      <c r="E55" s="54">
        <v>10</v>
      </c>
      <c r="F55" s="54"/>
      <c r="G55" s="56">
        <v>11599.43</v>
      </c>
      <c r="H55" s="56"/>
      <c r="I55" s="56">
        <v>11993.47</v>
      </c>
      <c r="J55" s="56"/>
      <c r="K55" s="63">
        <v>-394.04</v>
      </c>
      <c r="L55" s="56"/>
      <c r="M55" s="63">
        <f t="shared" si="24"/>
        <v>11599.429999999998</v>
      </c>
      <c r="N55" s="56"/>
      <c r="O55" s="63">
        <v>0</v>
      </c>
      <c r="P55" s="56"/>
      <c r="Q55" s="56">
        <f t="shared" si="25"/>
        <v>11599.429999999998</v>
      </c>
      <c r="R55" s="56"/>
      <c r="S55" s="63">
        <v>0</v>
      </c>
      <c r="T55" s="56"/>
      <c r="U55" s="57">
        <v>11599</v>
      </c>
      <c r="V55" s="56">
        <v>0</v>
      </c>
      <c r="W55" s="57">
        <f t="shared" si="9"/>
        <v>11599</v>
      </c>
      <c r="X55" s="56">
        <v>0</v>
      </c>
      <c r="Y55" s="57">
        <f t="shared" si="26"/>
        <v>11599</v>
      </c>
      <c r="Z55" s="57"/>
      <c r="AA55" s="57">
        <f t="shared" si="26"/>
        <v>11599</v>
      </c>
      <c r="AB55" s="57"/>
      <c r="AC55" s="61">
        <f t="shared" si="27"/>
        <v>11599</v>
      </c>
      <c r="AD55" s="61"/>
      <c r="AE55" s="61">
        <f t="shared" si="28"/>
        <v>11599</v>
      </c>
      <c r="AF55" s="61"/>
      <c r="AG55" s="61">
        <f t="shared" si="29"/>
        <v>11599</v>
      </c>
      <c r="AH55" s="61"/>
      <c r="AI55" s="61">
        <f t="shared" si="29"/>
        <v>11599</v>
      </c>
      <c r="AJ55" s="61"/>
      <c r="AK55" s="61">
        <f t="shared" si="30"/>
        <v>11599</v>
      </c>
      <c r="AL55" s="61"/>
      <c r="AM55" s="61">
        <f t="shared" si="31"/>
        <v>11599</v>
      </c>
      <c r="AN55" s="61"/>
      <c r="AO55" s="61">
        <f t="shared" si="33"/>
        <v>11599</v>
      </c>
      <c r="AP55" s="61"/>
      <c r="AQ55" s="61">
        <f t="shared" si="34"/>
        <v>11599</v>
      </c>
      <c r="AR55" s="61"/>
      <c r="AS55" s="61">
        <f t="shared" si="35"/>
        <v>11599</v>
      </c>
      <c r="AT55" s="61"/>
      <c r="AU55" s="61">
        <f t="shared" si="36"/>
        <v>11599</v>
      </c>
      <c r="AV55" s="57">
        <f t="shared" si="32"/>
        <v>0.43000000000029104</v>
      </c>
    </row>
    <row r="56" spans="1:48" x14ac:dyDescent="0.2">
      <c r="A56" s="54"/>
      <c r="B56" s="54"/>
      <c r="C56" s="36" t="s">
        <v>228</v>
      </c>
      <c r="D56" s="54"/>
      <c r="E56" s="54">
        <v>10</v>
      </c>
      <c r="F56" s="54"/>
      <c r="G56" s="56">
        <v>377.99</v>
      </c>
      <c r="H56" s="56"/>
      <c r="I56" s="56">
        <v>377.99</v>
      </c>
      <c r="J56" s="56"/>
      <c r="K56" s="63" t="s">
        <v>191</v>
      </c>
      <c r="L56" s="56"/>
      <c r="M56" s="63">
        <f t="shared" si="24"/>
        <v>377.99</v>
      </c>
      <c r="N56" s="56"/>
      <c r="O56" s="63" t="s">
        <v>191</v>
      </c>
      <c r="P56" s="56"/>
      <c r="Q56" s="56">
        <f t="shared" si="25"/>
        <v>377.99</v>
      </c>
      <c r="R56" s="56"/>
      <c r="S56" s="63" t="s">
        <v>191</v>
      </c>
      <c r="T56" s="56"/>
      <c r="U56" s="57">
        <v>378</v>
      </c>
      <c r="V56" s="56">
        <v>0</v>
      </c>
      <c r="W56" s="57">
        <f t="shared" si="9"/>
        <v>378</v>
      </c>
      <c r="X56" s="56">
        <v>0</v>
      </c>
      <c r="Y56" s="57">
        <f t="shared" si="26"/>
        <v>378</v>
      </c>
      <c r="Z56" s="57"/>
      <c r="AA56" s="57">
        <f t="shared" si="26"/>
        <v>378</v>
      </c>
      <c r="AB56" s="57"/>
      <c r="AC56" s="61">
        <f t="shared" si="27"/>
        <v>378</v>
      </c>
      <c r="AD56" s="61"/>
      <c r="AE56" s="61">
        <f t="shared" si="28"/>
        <v>378</v>
      </c>
      <c r="AF56" s="61"/>
      <c r="AG56" s="61">
        <f t="shared" si="29"/>
        <v>378</v>
      </c>
      <c r="AH56" s="61"/>
      <c r="AI56" s="61">
        <f t="shared" si="29"/>
        <v>378</v>
      </c>
      <c r="AJ56" s="61"/>
      <c r="AK56" s="61">
        <f t="shared" si="30"/>
        <v>378</v>
      </c>
      <c r="AL56" s="61"/>
      <c r="AM56" s="61">
        <f t="shared" si="31"/>
        <v>378</v>
      </c>
      <c r="AN56" s="61"/>
      <c r="AO56" s="61">
        <f t="shared" si="33"/>
        <v>378</v>
      </c>
      <c r="AP56" s="61"/>
      <c r="AQ56" s="61">
        <f t="shared" si="34"/>
        <v>378</v>
      </c>
      <c r="AR56" s="61"/>
      <c r="AS56" s="61">
        <f t="shared" si="35"/>
        <v>378</v>
      </c>
      <c r="AT56" s="61"/>
      <c r="AU56" s="61">
        <f t="shared" si="36"/>
        <v>378</v>
      </c>
      <c r="AV56" s="57">
        <f t="shared" si="32"/>
        <v>-9.9999999999909051E-3</v>
      </c>
    </row>
    <row r="57" spans="1:48" x14ac:dyDescent="0.2">
      <c r="A57" s="54"/>
      <c r="B57" s="54"/>
      <c r="C57" s="36" t="s">
        <v>187</v>
      </c>
      <c r="D57" s="54"/>
      <c r="E57" s="54">
        <v>20</v>
      </c>
      <c r="F57" s="54"/>
      <c r="G57" s="56">
        <v>2514.04</v>
      </c>
      <c r="H57" s="56"/>
      <c r="I57" s="56">
        <v>1314.09</v>
      </c>
      <c r="J57" s="56"/>
      <c r="K57" s="56">
        <v>123.7</v>
      </c>
      <c r="L57" s="56"/>
      <c r="M57" s="63">
        <f t="shared" si="24"/>
        <v>1437.79</v>
      </c>
      <c r="N57" s="56"/>
      <c r="O57" s="56">
        <v>123.7</v>
      </c>
      <c r="P57" s="56"/>
      <c r="Q57" s="56">
        <v>767</v>
      </c>
      <c r="R57" s="56"/>
      <c r="S57" s="56">
        <v>123.7</v>
      </c>
      <c r="T57" s="56"/>
      <c r="U57" s="57">
        <v>1141</v>
      </c>
      <c r="V57" s="56">
        <f>+G57/E57</f>
        <v>125.702</v>
      </c>
      <c r="W57" s="57">
        <f t="shared" si="9"/>
        <v>1266.702</v>
      </c>
      <c r="X57" s="56">
        <f>+G57/E57</f>
        <v>125.702</v>
      </c>
      <c r="Y57" s="57">
        <f t="shared" si="26"/>
        <v>1392.404</v>
      </c>
      <c r="Z57" s="57">
        <v>126</v>
      </c>
      <c r="AA57" s="57">
        <f t="shared" si="26"/>
        <v>1518.404</v>
      </c>
      <c r="AB57" s="57">
        <f>G57/E57</f>
        <v>125.702</v>
      </c>
      <c r="AC57" s="61">
        <f>AA57+AB57</f>
        <v>1644.106</v>
      </c>
      <c r="AD57" s="61">
        <f>G57/E57</f>
        <v>125.702</v>
      </c>
      <c r="AE57" s="61">
        <f t="shared" si="28"/>
        <v>1769.808</v>
      </c>
      <c r="AF57" s="61">
        <f>$G$57/$E$57</f>
        <v>125.702</v>
      </c>
      <c r="AG57" s="61">
        <f t="shared" si="29"/>
        <v>1895.51</v>
      </c>
      <c r="AH57" s="61">
        <f>$G$57/$E$57</f>
        <v>125.702</v>
      </c>
      <c r="AI57" s="61">
        <f t="shared" si="29"/>
        <v>2021.212</v>
      </c>
      <c r="AJ57" s="61">
        <f>$G$57/$E$57</f>
        <v>125.702</v>
      </c>
      <c r="AK57" s="61">
        <f t="shared" si="30"/>
        <v>2146.9139999999998</v>
      </c>
      <c r="AL57" s="61">
        <f>$G$57/$E$57</f>
        <v>125.702</v>
      </c>
      <c r="AM57" s="61">
        <f t="shared" si="31"/>
        <v>2272.616</v>
      </c>
      <c r="AN57" s="61">
        <f>$G$57/$E$57</f>
        <v>125.702</v>
      </c>
      <c r="AO57" s="61">
        <f t="shared" si="33"/>
        <v>2398.3180000000002</v>
      </c>
      <c r="AP57" s="61">
        <f>$G$57/$E$57-10</f>
        <v>115.702</v>
      </c>
      <c r="AQ57" s="61">
        <f t="shared" si="34"/>
        <v>2514.0200000000004</v>
      </c>
      <c r="AR57" s="61">
        <v>0</v>
      </c>
      <c r="AS57" s="61">
        <f t="shared" si="35"/>
        <v>2514.0200000000004</v>
      </c>
      <c r="AT57" s="61">
        <v>0</v>
      </c>
      <c r="AU57" s="61">
        <f t="shared" si="36"/>
        <v>2514.0200000000004</v>
      </c>
      <c r="AV57" s="57">
        <f t="shared" si="32"/>
        <v>1.9999999999527063E-2</v>
      </c>
    </row>
    <row r="58" spans="1:48" x14ac:dyDescent="0.2">
      <c r="A58" s="54"/>
      <c r="B58" s="54"/>
      <c r="C58" s="62" t="s">
        <v>229</v>
      </c>
      <c r="D58" s="54"/>
      <c r="E58" s="54">
        <v>20</v>
      </c>
      <c r="F58" s="54"/>
      <c r="G58" s="56">
        <v>9792.85</v>
      </c>
      <c r="H58" s="56"/>
      <c r="I58" s="63">
        <v>2203.38</v>
      </c>
      <c r="J58" s="56"/>
      <c r="K58" s="63">
        <v>489.64</v>
      </c>
      <c r="L58" s="56"/>
      <c r="M58" s="63">
        <f t="shared" si="24"/>
        <v>2693.02</v>
      </c>
      <c r="N58" s="56"/>
      <c r="O58" s="63">
        <v>489.64</v>
      </c>
      <c r="P58" s="56"/>
      <c r="Q58" s="56">
        <f t="shared" si="25"/>
        <v>3182.66</v>
      </c>
      <c r="R58" s="56"/>
      <c r="S58" s="63">
        <v>95</v>
      </c>
      <c r="T58" s="56"/>
      <c r="U58" s="57">
        <v>4258</v>
      </c>
      <c r="V58" s="56">
        <v>0</v>
      </c>
      <c r="W58" s="57">
        <f t="shared" si="9"/>
        <v>4258</v>
      </c>
      <c r="X58" s="56">
        <f>+G58/E58</f>
        <v>489.64250000000004</v>
      </c>
      <c r="Y58" s="57">
        <f t="shared" si="26"/>
        <v>4747.6424999999999</v>
      </c>
      <c r="Z58" s="57">
        <v>490</v>
      </c>
      <c r="AA58" s="57">
        <f t="shared" si="26"/>
        <v>5237.6424999999999</v>
      </c>
      <c r="AB58" s="57">
        <f>G58/E58</f>
        <v>489.64250000000004</v>
      </c>
      <c r="AC58" s="61">
        <f>AA58+AB58</f>
        <v>5727.2849999999999</v>
      </c>
      <c r="AD58" s="61">
        <f>G58/E58</f>
        <v>489.64250000000004</v>
      </c>
      <c r="AE58" s="61">
        <f t="shared" si="28"/>
        <v>6216.9274999999998</v>
      </c>
      <c r="AF58" s="61">
        <f>$G$58/$E$58</f>
        <v>489.64250000000004</v>
      </c>
      <c r="AG58" s="61">
        <f t="shared" si="29"/>
        <v>6706.57</v>
      </c>
      <c r="AH58" s="61">
        <f>$G$58/$E$58</f>
        <v>489.64250000000004</v>
      </c>
      <c r="AI58" s="61">
        <f t="shared" si="29"/>
        <v>7196.2124999999996</v>
      </c>
      <c r="AJ58" s="61">
        <f>$G$58/$E$58</f>
        <v>489.64250000000004</v>
      </c>
      <c r="AK58" s="61">
        <f t="shared" si="30"/>
        <v>7685.8549999999996</v>
      </c>
      <c r="AL58" s="61">
        <f>$G$58/$E$58</f>
        <v>489.64250000000004</v>
      </c>
      <c r="AM58" s="61">
        <f t="shared" si="31"/>
        <v>8175.4974999999995</v>
      </c>
      <c r="AN58" s="61">
        <f>$G$58/$E$58</f>
        <v>489.64250000000004</v>
      </c>
      <c r="AO58" s="61">
        <f t="shared" si="33"/>
        <v>8665.14</v>
      </c>
      <c r="AP58" s="61">
        <f>$G$58/$E$58</f>
        <v>489.64250000000004</v>
      </c>
      <c r="AQ58" s="61">
        <f t="shared" si="34"/>
        <v>9154.7824999999993</v>
      </c>
      <c r="AR58" s="61">
        <f>$G$58/$E$58</f>
        <v>489.64250000000004</v>
      </c>
      <c r="AS58" s="61">
        <f t="shared" si="35"/>
        <v>9644.4249999999993</v>
      </c>
      <c r="AT58" s="61">
        <f>$G$58/$E$58-341</f>
        <v>148.64250000000004</v>
      </c>
      <c r="AU58" s="61">
        <f t="shared" si="36"/>
        <v>9793.0674999999992</v>
      </c>
      <c r="AV58" s="57">
        <f>+G58-AU58</f>
        <v>-0.21749999999883585</v>
      </c>
    </row>
    <row r="59" spans="1:48" x14ac:dyDescent="0.2">
      <c r="A59" s="54"/>
      <c r="B59" s="54"/>
      <c r="C59" s="36" t="s">
        <v>230</v>
      </c>
      <c r="D59" s="54"/>
      <c r="E59" s="54">
        <v>20</v>
      </c>
      <c r="F59" s="54"/>
      <c r="G59" s="56">
        <v>983</v>
      </c>
      <c r="H59" s="56"/>
      <c r="I59" s="63">
        <v>221.17</v>
      </c>
      <c r="J59" s="56"/>
      <c r="K59" s="63">
        <v>49.15</v>
      </c>
      <c r="L59" s="56"/>
      <c r="M59" s="63">
        <f t="shared" si="24"/>
        <v>270.32</v>
      </c>
      <c r="N59" s="56"/>
      <c r="O59" s="63">
        <v>49.15</v>
      </c>
      <c r="P59" s="56"/>
      <c r="Q59" s="56">
        <f t="shared" si="25"/>
        <v>319.46999999999997</v>
      </c>
      <c r="R59" s="56"/>
      <c r="S59" s="63">
        <v>49.15</v>
      </c>
      <c r="T59" s="56"/>
      <c r="U59" s="57">
        <v>467</v>
      </c>
      <c r="V59" s="56">
        <v>0</v>
      </c>
      <c r="W59" s="57">
        <f t="shared" si="9"/>
        <v>467</v>
      </c>
      <c r="X59" s="56">
        <f>+G59/E59</f>
        <v>49.15</v>
      </c>
      <c r="Y59" s="57">
        <f t="shared" si="26"/>
        <v>516.15</v>
      </c>
      <c r="Z59" s="57">
        <v>49</v>
      </c>
      <c r="AA59" s="57">
        <f t="shared" si="26"/>
        <v>565.15</v>
      </c>
      <c r="AB59" s="57">
        <f>G59/E59</f>
        <v>49.15</v>
      </c>
      <c r="AC59" s="61">
        <f>AA59+AB59</f>
        <v>614.29999999999995</v>
      </c>
      <c r="AD59" s="61">
        <f>G59/E59</f>
        <v>49.15</v>
      </c>
      <c r="AE59" s="61">
        <f t="shared" si="28"/>
        <v>663.44999999999993</v>
      </c>
      <c r="AF59" s="61">
        <f>$G$59/$E$59</f>
        <v>49.15</v>
      </c>
      <c r="AG59" s="61">
        <f t="shared" si="29"/>
        <v>712.59999999999991</v>
      </c>
      <c r="AH59" s="61">
        <f>$G$59/$E$59</f>
        <v>49.15</v>
      </c>
      <c r="AI59" s="61">
        <f t="shared" si="29"/>
        <v>761.74999999999989</v>
      </c>
      <c r="AJ59" s="61">
        <f>$G$59/$E$59</f>
        <v>49.15</v>
      </c>
      <c r="AK59" s="61">
        <f t="shared" si="30"/>
        <v>810.89999999999986</v>
      </c>
      <c r="AL59" s="61">
        <f>$G$59/$E$59</f>
        <v>49.15</v>
      </c>
      <c r="AM59" s="61">
        <f t="shared" si="31"/>
        <v>860.04999999999984</v>
      </c>
      <c r="AN59" s="61">
        <f>$G$59/$E$59</f>
        <v>49.15</v>
      </c>
      <c r="AO59" s="61">
        <f t="shared" si="33"/>
        <v>909.19999999999982</v>
      </c>
      <c r="AP59" s="61">
        <f>$G$59/$E$59</f>
        <v>49.15</v>
      </c>
      <c r="AQ59" s="61">
        <f t="shared" si="34"/>
        <v>958.3499999999998</v>
      </c>
      <c r="AR59" s="61">
        <f>$G$59/$E$59-24</f>
        <v>25.15</v>
      </c>
      <c r="AS59" s="61">
        <f t="shared" si="35"/>
        <v>983.49999999999977</v>
      </c>
      <c r="AT59" s="61">
        <v>0</v>
      </c>
      <c r="AU59" s="61">
        <f t="shared" si="36"/>
        <v>983.49999999999977</v>
      </c>
      <c r="AV59" s="57">
        <f t="shared" si="32"/>
        <v>-0.49999999999977263</v>
      </c>
    </row>
    <row r="60" spans="1:48" x14ac:dyDescent="0.2">
      <c r="A60" s="54"/>
      <c r="B60" s="54"/>
      <c r="C60" s="71">
        <v>37773</v>
      </c>
      <c r="D60" s="54"/>
      <c r="E60" s="54">
        <v>10</v>
      </c>
      <c r="F60" s="54"/>
      <c r="G60" s="56">
        <v>6405</v>
      </c>
      <c r="H60" s="56"/>
      <c r="I60" s="63"/>
      <c r="J60" s="56"/>
      <c r="K60" s="63"/>
      <c r="L60" s="56"/>
      <c r="M60" s="63"/>
      <c r="N60" s="56"/>
      <c r="O60" s="63"/>
      <c r="P60" s="56"/>
      <c r="Q60" s="56"/>
      <c r="R60" s="56"/>
      <c r="S60" s="63"/>
      <c r="T60" s="56"/>
      <c r="U60" s="57">
        <v>961</v>
      </c>
      <c r="V60" s="56">
        <v>0</v>
      </c>
      <c r="W60" s="57">
        <f t="shared" si="9"/>
        <v>961</v>
      </c>
      <c r="X60" s="56">
        <f>+G60/E60</f>
        <v>640.5</v>
      </c>
      <c r="Y60" s="57">
        <f t="shared" si="26"/>
        <v>1601.5</v>
      </c>
      <c r="Z60" s="57">
        <v>641</v>
      </c>
      <c r="AA60" s="57">
        <f t="shared" si="26"/>
        <v>2242.5</v>
      </c>
      <c r="AB60" s="57">
        <f>G60/E60</f>
        <v>640.5</v>
      </c>
      <c r="AC60" s="61">
        <f>AA60+AB60</f>
        <v>2883</v>
      </c>
      <c r="AD60" s="61">
        <f>G60/E60</f>
        <v>640.5</v>
      </c>
      <c r="AE60" s="61">
        <f t="shared" si="28"/>
        <v>3523.5</v>
      </c>
      <c r="AF60" s="61">
        <f>$G$60/$E$60</f>
        <v>640.5</v>
      </c>
      <c r="AG60" s="61">
        <f t="shared" si="29"/>
        <v>4164</v>
      </c>
      <c r="AH60" s="61">
        <f>$G$60/$E$60</f>
        <v>640.5</v>
      </c>
      <c r="AI60" s="61">
        <f t="shared" si="29"/>
        <v>4804.5</v>
      </c>
      <c r="AJ60" s="61">
        <f>$G$60/$E$60</f>
        <v>640.5</v>
      </c>
      <c r="AK60" s="61">
        <f t="shared" si="30"/>
        <v>5445</v>
      </c>
      <c r="AL60" s="61">
        <f>$G$60/$E$60</f>
        <v>640.5</v>
      </c>
      <c r="AM60" s="61">
        <f t="shared" si="31"/>
        <v>6085.5</v>
      </c>
      <c r="AN60" s="74">
        <v>319.5</v>
      </c>
      <c r="AO60" s="61">
        <f t="shared" si="33"/>
        <v>6405</v>
      </c>
      <c r="AP60" s="74">
        <v>0</v>
      </c>
      <c r="AQ60" s="61">
        <f t="shared" si="34"/>
        <v>6405</v>
      </c>
      <c r="AR60" s="74">
        <v>0</v>
      </c>
      <c r="AS60" s="61">
        <f t="shared" si="35"/>
        <v>6405</v>
      </c>
      <c r="AT60" s="74">
        <v>0</v>
      </c>
      <c r="AU60" s="61">
        <f t="shared" si="36"/>
        <v>6405</v>
      </c>
      <c r="AV60" s="57">
        <f t="shared" si="32"/>
        <v>0</v>
      </c>
    </row>
    <row r="61" spans="1:48" x14ac:dyDescent="0.2">
      <c r="A61" s="54"/>
      <c r="B61" s="54"/>
      <c r="C61" s="36" t="s">
        <v>231</v>
      </c>
      <c r="D61" s="54"/>
      <c r="E61" s="54">
        <v>10</v>
      </c>
      <c r="F61" s="54"/>
      <c r="G61" s="55">
        <v>12003</v>
      </c>
      <c r="H61" s="56"/>
      <c r="I61" s="64">
        <v>2400</v>
      </c>
      <c r="J61" s="56"/>
      <c r="K61" s="64">
        <v>600</v>
      </c>
      <c r="L61" s="56"/>
      <c r="M61" s="64">
        <f>SUM(I61:K61)</f>
        <v>3000</v>
      </c>
      <c r="N61" s="65"/>
      <c r="O61" s="64">
        <v>600</v>
      </c>
      <c r="P61" s="65"/>
      <c r="Q61" s="64">
        <f t="shared" si="25"/>
        <v>3600</v>
      </c>
      <c r="R61" s="56"/>
      <c r="S61" s="64">
        <v>600</v>
      </c>
      <c r="T61" s="65"/>
      <c r="U61" s="58">
        <v>6600</v>
      </c>
      <c r="V61" s="58">
        <v>0</v>
      </c>
      <c r="W61" s="58">
        <f t="shared" si="9"/>
        <v>6600</v>
      </c>
      <c r="X61" s="58">
        <f>+G61/E61</f>
        <v>1200.3</v>
      </c>
      <c r="Y61" s="58">
        <f t="shared" si="26"/>
        <v>7800.3</v>
      </c>
      <c r="Z61" s="58">
        <v>1200</v>
      </c>
      <c r="AA61" s="58">
        <f t="shared" si="26"/>
        <v>9000.2999999999993</v>
      </c>
      <c r="AB61" s="58">
        <f>G61/E61</f>
        <v>1200.3</v>
      </c>
      <c r="AC61" s="59">
        <f>AA61+AB61</f>
        <v>10200.599999999999</v>
      </c>
      <c r="AD61" s="59">
        <f>G61/E61</f>
        <v>1200.3</v>
      </c>
      <c r="AE61" s="59">
        <f t="shared" si="28"/>
        <v>11400.899999999998</v>
      </c>
      <c r="AF61" s="59">
        <v>602</v>
      </c>
      <c r="AG61" s="59">
        <f t="shared" si="29"/>
        <v>12002.899999999998</v>
      </c>
      <c r="AH61" s="59"/>
      <c r="AI61" s="59">
        <f t="shared" si="29"/>
        <v>12002.899999999998</v>
      </c>
      <c r="AJ61" s="59"/>
      <c r="AK61" s="59">
        <f t="shared" si="30"/>
        <v>12002.899999999998</v>
      </c>
      <c r="AL61" s="59"/>
      <c r="AM61" s="59">
        <f t="shared" si="31"/>
        <v>12002.899999999998</v>
      </c>
      <c r="AN61" s="59"/>
      <c r="AO61" s="59">
        <f t="shared" si="33"/>
        <v>12002.899999999998</v>
      </c>
      <c r="AP61" s="59"/>
      <c r="AQ61" s="59">
        <f t="shared" si="34"/>
        <v>12002.899999999998</v>
      </c>
      <c r="AR61" s="59"/>
      <c r="AS61" s="59">
        <f t="shared" si="35"/>
        <v>12002.899999999998</v>
      </c>
      <c r="AT61" s="59"/>
      <c r="AU61" s="59">
        <f t="shared" si="36"/>
        <v>12002.899999999998</v>
      </c>
      <c r="AV61" s="58">
        <f t="shared" si="32"/>
        <v>0.10000000000218279</v>
      </c>
    </row>
    <row r="62" spans="1:48" x14ac:dyDescent="0.2">
      <c r="A62" s="60" t="s">
        <v>232</v>
      </c>
      <c r="B62" s="54"/>
      <c r="C62" s="36"/>
      <c r="D62" s="54"/>
      <c r="E62" s="54"/>
      <c r="F62" s="54"/>
      <c r="G62" s="57">
        <f>SUM(G50:G61)</f>
        <v>50307.680000000008</v>
      </c>
      <c r="H62" s="56"/>
      <c r="I62" s="56">
        <f>SUM(I50:I61)</f>
        <v>24879.45</v>
      </c>
      <c r="J62" s="56"/>
      <c r="K62" s="56">
        <f>SUM(K50:K61)</f>
        <v>948.68</v>
      </c>
      <c r="L62" s="56"/>
      <c r="M62" s="56">
        <f>SUM(M50:M61)</f>
        <v>25828.13</v>
      </c>
      <c r="N62" s="56"/>
      <c r="O62" s="56">
        <f>SUM(O50:O61)</f>
        <v>1342.7199999999998</v>
      </c>
      <c r="P62" s="56"/>
      <c r="Q62" s="56">
        <f>SUM(Q50:Q61)</f>
        <v>26375.29</v>
      </c>
      <c r="R62" s="56"/>
      <c r="S62" s="56">
        <f>SUM(S50:S61)</f>
        <v>948.07999999999993</v>
      </c>
      <c r="T62" s="56"/>
      <c r="U62" s="57">
        <f>SUM(U50:U61)</f>
        <v>32037</v>
      </c>
      <c r="V62" s="57">
        <f>SUM(V50:V61)</f>
        <v>125.702</v>
      </c>
      <c r="W62" s="57">
        <f>SUM(W50:W61)</f>
        <v>32162.702000000001</v>
      </c>
      <c r="X62" s="57">
        <f>SUM(X50:X61)</f>
        <v>2505.2945</v>
      </c>
      <c r="Y62" s="57">
        <f>SUM(Y50:Y61)</f>
        <v>34667.996500000001</v>
      </c>
      <c r="Z62" s="57">
        <f>SUM(Z57:Z61)</f>
        <v>2506</v>
      </c>
      <c r="AA62" s="57">
        <f t="shared" ref="AA62:AV62" si="37">SUM(AA50:AA61)</f>
        <v>37173.996499999994</v>
      </c>
      <c r="AB62" s="57">
        <f t="shared" si="37"/>
        <v>2505.2945</v>
      </c>
      <c r="AC62" s="57">
        <f t="shared" si="37"/>
        <v>39679.290999999997</v>
      </c>
      <c r="AD62" s="57">
        <f t="shared" si="37"/>
        <v>2505.2945</v>
      </c>
      <c r="AE62" s="57">
        <f t="shared" si="37"/>
        <v>42184.585500000001</v>
      </c>
      <c r="AF62" s="57">
        <f t="shared" si="37"/>
        <v>1906.9945</v>
      </c>
      <c r="AG62" s="57">
        <f t="shared" si="37"/>
        <v>44091.579999999994</v>
      </c>
      <c r="AH62" s="57">
        <f t="shared" si="37"/>
        <v>1304.9945</v>
      </c>
      <c r="AI62" s="57">
        <f t="shared" si="37"/>
        <v>45396.574500000002</v>
      </c>
      <c r="AJ62" s="57">
        <f t="shared" si="37"/>
        <v>1304.9945</v>
      </c>
      <c r="AK62" s="57">
        <f t="shared" si="37"/>
        <v>46701.569000000003</v>
      </c>
      <c r="AL62" s="57">
        <f t="shared" si="37"/>
        <v>1304.9945</v>
      </c>
      <c r="AM62" s="57">
        <f t="shared" si="37"/>
        <v>48006.563499999989</v>
      </c>
      <c r="AN62" s="57">
        <f t="shared" si="37"/>
        <v>983.99450000000002</v>
      </c>
      <c r="AO62" s="57">
        <f t="shared" si="37"/>
        <v>48990.55799999999</v>
      </c>
      <c r="AP62" s="57">
        <f t="shared" si="37"/>
        <v>654.49450000000002</v>
      </c>
      <c r="AQ62" s="57">
        <f t="shared" si="37"/>
        <v>49645.052499999991</v>
      </c>
      <c r="AR62" s="57">
        <f t="shared" si="37"/>
        <v>514.79250000000002</v>
      </c>
      <c r="AS62" s="57">
        <f t="shared" si="37"/>
        <v>50159.845000000001</v>
      </c>
      <c r="AT62" s="57">
        <f t="shared" si="37"/>
        <v>148.64250000000004</v>
      </c>
      <c r="AU62" s="57">
        <f t="shared" si="37"/>
        <v>50308.487500000003</v>
      </c>
      <c r="AV62" s="57">
        <f t="shared" si="37"/>
        <v>-0.8074999999965371</v>
      </c>
    </row>
    <row r="63" spans="1:48" x14ac:dyDescent="0.2">
      <c r="A63" s="54"/>
      <c r="B63" s="54"/>
      <c r="C63" s="36"/>
      <c r="D63" s="54"/>
      <c r="E63" s="54"/>
      <c r="F63" s="54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7"/>
      <c r="V63" s="56"/>
      <c r="W63" s="57"/>
      <c r="X63" s="56"/>
      <c r="Y63" s="57"/>
      <c r="Z63" s="57"/>
      <c r="AA63" s="57"/>
      <c r="AB63" s="57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57"/>
    </row>
    <row r="64" spans="1:48" x14ac:dyDescent="0.2"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57"/>
      <c r="V64" s="16"/>
      <c r="W64" s="57"/>
      <c r="X64" s="16"/>
      <c r="Y64" s="57"/>
      <c r="Z64" s="57"/>
      <c r="AA64" s="57"/>
      <c r="AB64" s="57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57"/>
    </row>
    <row r="65" spans="1:48" x14ac:dyDescent="0.2">
      <c r="A65" s="51" t="s">
        <v>233</v>
      </c>
      <c r="B65" s="54"/>
      <c r="C65" s="36"/>
      <c r="D65" s="54"/>
      <c r="E65" s="54"/>
      <c r="F65" s="54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7"/>
      <c r="V65" s="56"/>
      <c r="W65" s="57"/>
      <c r="X65" s="56"/>
      <c r="Y65" s="57"/>
      <c r="Z65" s="57"/>
      <c r="AA65" s="57"/>
      <c r="AB65" s="57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57"/>
    </row>
    <row r="66" spans="1:48" x14ac:dyDescent="0.2">
      <c r="A66" s="54"/>
      <c r="B66" s="54"/>
      <c r="C66" s="36" t="s">
        <v>190</v>
      </c>
      <c r="D66" s="54"/>
      <c r="E66" s="54">
        <v>20</v>
      </c>
      <c r="F66" s="54"/>
      <c r="G66" s="56">
        <v>24000</v>
      </c>
      <c r="H66" s="56"/>
      <c r="I66" s="56">
        <v>24000</v>
      </c>
      <c r="J66" s="56"/>
      <c r="K66" s="63" t="s">
        <v>191</v>
      </c>
      <c r="L66" s="56"/>
      <c r="M66" s="63">
        <f>SUM(I66:L66)</f>
        <v>24000</v>
      </c>
      <c r="N66" s="63"/>
      <c r="O66" s="63" t="s">
        <v>191</v>
      </c>
      <c r="P66" s="63"/>
      <c r="Q66" s="63">
        <f>SUM(M66:O66)</f>
        <v>24000</v>
      </c>
      <c r="R66" s="56"/>
      <c r="S66" s="63" t="s">
        <v>191</v>
      </c>
      <c r="T66" s="63"/>
      <c r="U66" s="57">
        <v>24000</v>
      </c>
      <c r="V66" s="56">
        <v>0</v>
      </c>
      <c r="W66" s="57">
        <f t="shared" ref="W66:W111" si="38">+U66+V66</f>
        <v>24000</v>
      </c>
      <c r="X66" s="56">
        <v>0</v>
      </c>
      <c r="Y66" s="57">
        <f>+W66+X66</f>
        <v>24000</v>
      </c>
      <c r="Z66" s="57"/>
      <c r="AA66" s="57">
        <v>24000</v>
      </c>
      <c r="AB66" s="57"/>
      <c r="AC66" s="61">
        <f>AA66+AB66</f>
        <v>24000</v>
      </c>
      <c r="AD66" s="61"/>
      <c r="AE66" s="61">
        <f>AC66+AD66</f>
        <v>24000</v>
      </c>
      <c r="AF66" s="61"/>
      <c r="AG66" s="61">
        <f>AE66+AF66</f>
        <v>24000</v>
      </c>
      <c r="AH66" s="61"/>
      <c r="AI66" s="61">
        <f>AG66+AH66</f>
        <v>24000</v>
      </c>
      <c r="AJ66" s="61"/>
      <c r="AK66" s="61">
        <f>AI66+AJ66</f>
        <v>24000</v>
      </c>
      <c r="AL66" s="61"/>
      <c r="AM66" s="61">
        <f>AK66+AL66</f>
        <v>24000</v>
      </c>
      <c r="AN66" s="61"/>
      <c r="AO66" s="61">
        <f>AM66+AN66</f>
        <v>24000</v>
      </c>
      <c r="AP66" s="61"/>
      <c r="AQ66" s="61">
        <f>AO66+AP66</f>
        <v>24000</v>
      </c>
      <c r="AR66" s="61"/>
      <c r="AS66" s="61">
        <f>AQ66+AR66</f>
        <v>24000</v>
      </c>
      <c r="AT66" s="61"/>
      <c r="AU66" s="61">
        <f>AS66+AT66</f>
        <v>24000</v>
      </c>
      <c r="AV66" s="57">
        <f>+G66-AS66</f>
        <v>0</v>
      </c>
    </row>
    <row r="67" spans="1:48" x14ac:dyDescent="0.2">
      <c r="A67" s="54"/>
      <c r="B67" s="54"/>
      <c r="C67" s="36" t="s">
        <v>234</v>
      </c>
      <c r="D67" s="54"/>
      <c r="E67" s="54">
        <v>20</v>
      </c>
      <c r="F67" s="54"/>
      <c r="G67" s="56">
        <v>165.5</v>
      </c>
      <c r="H67" s="56"/>
      <c r="I67" s="56">
        <v>132.41999999999999</v>
      </c>
      <c r="J67" s="56"/>
      <c r="K67" s="56">
        <v>8.2799999999999994</v>
      </c>
      <c r="L67" s="56"/>
      <c r="M67" s="63">
        <f>SUM(I67:L67)</f>
        <v>140.69999999999999</v>
      </c>
      <c r="N67" s="56"/>
      <c r="O67" s="56">
        <v>8.2799999999999994</v>
      </c>
      <c r="P67" s="56"/>
      <c r="Q67" s="56">
        <f>SUM(M67:O67)</f>
        <v>148.97999999999999</v>
      </c>
      <c r="R67" s="56"/>
      <c r="S67" s="56">
        <v>8.2799999999999994</v>
      </c>
      <c r="T67" s="56"/>
      <c r="U67" s="57">
        <v>165</v>
      </c>
      <c r="V67" s="56">
        <v>0.05</v>
      </c>
      <c r="W67" s="57">
        <f t="shared" si="38"/>
        <v>165.05</v>
      </c>
      <c r="X67" s="56">
        <v>0</v>
      </c>
      <c r="Y67" s="57">
        <f>+W67+X67</f>
        <v>165.05</v>
      </c>
      <c r="Z67" s="57"/>
      <c r="AA67" s="57">
        <v>165</v>
      </c>
      <c r="AB67" s="57"/>
      <c r="AC67" s="61">
        <f>AA67+AB67</f>
        <v>165</v>
      </c>
      <c r="AD67" s="61"/>
      <c r="AE67" s="61">
        <f>AC67+AD67</f>
        <v>165</v>
      </c>
      <c r="AF67" s="61"/>
      <c r="AG67" s="61">
        <f>AE67+AF67</f>
        <v>165</v>
      </c>
      <c r="AH67" s="61"/>
      <c r="AI67" s="61">
        <f>AG67+AH67</f>
        <v>165</v>
      </c>
      <c r="AJ67" s="61"/>
      <c r="AK67" s="61">
        <f>AI67+AJ67</f>
        <v>165</v>
      </c>
      <c r="AL67" s="61"/>
      <c r="AM67" s="61">
        <f>AK67+AL67</f>
        <v>165</v>
      </c>
      <c r="AN67" s="61"/>
      <c r="AO67" s="61">
        <f>AM67+AN67</f>
        <v>165</v>
      </c>
      <c r="AP67" s="61"/>
      <c r="AQ67" s="61">
        <f>AO67+AP67</f>
        <v>165</v>
      </c>
      <c r="AR67" s="61"/>
      <c r="AS67" s="61">
        <f>AQ67+AR67</f>
        <v>165</v>
      </c>
      <c r="AT67" s="61"/>
      <c r="AU67" s="61">
        <f>AS67+AT67</f>
        <v>165</v>
      </c>
      <c r="AV67" s="57">
        <f>+G67-AS67</f>
        <v>0.5</v>
      </c>
    </row>
    <row r="68" spans="1:48" x14ac:dyDescent="0.2">
      <c r="A68" s="54"/>
      <c r="B68" s="54"/>
      <c r="C68" s="36" t="s">
        <v>192</v>
      </c>
      <c r="D68" s="54"/>
      <c r="E68" s="54">
        <v>20</v>
      </c>
      <c r="F68" s="54"/>
      <c r="G68" s="55">
        <v>1490</v>
      </c>
      <c r="H68" s="56"/>
      <c r="I68" s="55">
        <v>931.56</v>
      </c>
      <c r="J68" s="56"/>
      <c r="K68" s="55">
        <v>74.5</v>
      </c>
      <c r="L68" s="56"/>
      <c r="M68" s="55">
        <f>SUM(I68:K68)</f>
        <v>1006.06</v>
      </c>
      <c r="N68" s="57"/>
      <c r="O68" s="55">
        <v>74.5</v>
      </c>
      <c r="P68" s="57"/>
      <c r="Q68" s="55">
        <f>SUM(M68:O68)</f>
        <v>1080.56</v>
      </c>
      <c r="R68" s="56"/>
      <c r="S68" s="55">
        <v>74.5</v>
      </c>
      <c r="T68" s="57"/>
      <c r="U68" s="58">
        <v>1305</v>
      </c>
      <c r="V68" s="58">
        <v>1</v>
      </c>
      <c r="W68" s="58">
        <f t="shared" si="38"/>
        <v>1306</v>
      </c>
      <c r="X68" s="58">
        <f>+G68/E68</f>
        <v>74.5</v>
      </c>
      <c r="Y68" s="58">
        <f>+W68+X68</f>
        <v>1380.5</v>
      </c>
      <c r="Z68" s="58">
        <v>75</v>
      </c>
      <c r="AA68" s="58">
        <f>SUM(Y68+Z68)</f>
        <v>1455.5</v>
      </c>
      <c r="AB68" s="58">
        <v>34.549999999999997</v>
      </c>
      <c r="AC68" s="59">
        <f>AA68+AB68</f>
        <v>1490.05</v>
      </c>
      <c r="AD68" s="59"/>
      <c r="AE68" s="59">
        <f>AC68+AD68</f>
        <v>1490.05</v>
      </c>
      <c r="AF68" s="59"/>
      <c r="AG68" s="59">
        <f>AE68+AF68</f>
        <v>1490.05</v>
      </c>
      <c r="AH68" s="59"/>
      <c r="AI68" s="59">
        <f>AG68+AH68</f>
        <v>1490.05</v>
      </c>
      <c r="AJ68" s="59"/>
      <c r="AK68" s="59">
        <f>AI68+AJ68</f>
        <v>1490.05</v>
      </c>
      <c r="AL68" s="59"/>
      <c r="AM68" s="59">
        <f>AK68+AL68</f>
        <v>1490.05</v>
      </c>
      <c r="AN68" s="59"/>
      <c r="AO68" s="59">
        <f>AM68+AN68</f>
        <v>1490.05</v>
      </c>
      <c r="AP68" s="59"/>
      <c r="AQ68" s="59">
        <f>AO68+AP68</f>
        <v>1490.05</v>
      </c>
      <c r="AR68" s="59"/>
      <c r="AS68" s="59">
        <f>AQ68+AR68</f>
        <v>1490.05</v>
      </c>
      <c r="AT68" s="59"/>
      <c r="AU68" s="59">
        <f>AS68+AT68</f>
        <v>1490.05</v>
      </c>
      <c r="AV68" s="58">
        <f>+G68-AS68</f>
        <v>-4.9999999999954525E-2</v>
      </c>
    </row>
    <row r="69" spans="1:48" x14ac:dyDescent="0.2">
      <c r="A69" s="60" t="s">
        <v>235</v>
      </c>
      <c r="B69" s="54"/>
      <c r="C69" s="36"/>
      <c r="D69" s="54"/>
      <c r="E69" s="54"/>
      <c r="F69" s="54"/>
      <c r="G69" s="57">
        <f>SUM(G66:G68)</f>
        <v>25655.5</v>
      </c>
      <c r="H69" s="56"/>
      <c r="I69" s="56">
        <f>SUM(I66:I68)</f>
        <v>25063.98</v>
      </c>
      <c r="J69" s="56"/>
      <c r="K69" s="56">
        <f>SUM(K66:K68)</f>
        <v>82.78</v>
      </c>
      <c r="L69" s="56"/>
      <c r="M69" s="56">
        <f>SUM(M66:M68)</f>
        <v>25146.760000000002</v>
      </c>
      <c r="N69" s="56"/>
      <c r="O69" s="56">
        <f>SUM(O66:O68)</f>
        <v>82.78</v>
      </c>
      <c r="P69" s="56"/>
      <c r="Q69" s="56">
        <f>SUM(Q66:Q68)</f>
        <v>25229.54</v>
      </c>
      <c r="R69" s="56"/>
      <c r="S69" s="56">
        <f>SUM(S66:S68)</f>
        <v>82.78</v>
      </c>
      <c r="T69" s="56"/>
      <c r="U69" s="57">
        <f>SUM(U66:U68)</f>
        <v>25470</v>
      </c>
      <c r="V69" s="57">
        <f>SUM(V66:V68)</f>
        <v>1.05</v>
      </c>
      <c r="W69" s="57">
        <f>SUM(W66:W68)</f>
        <v>25471.05</v>
      </c>
      <c r="X69" s="57">
        <f>SUM(X66:X68)</f>
        <v>74.5</v>
      </c>
      <c r="Y69" s="57">
        <f>SUM(Y66:Y68)</f>
        <v>25545.55</v>
      </c>
      <c r="Z69" s="57">
        <v>75</v>
      </c>
      <c r="AA69" s="57">
        <f t="shared" ref="AA69:AM69" si="39">SUM(AA66:AA68)</f>
        <v>25620.5</v>
      </c>
      <c r="AB69" s="57">
        <f t="shared" si="39"/>
        <v>34.549999999999997</v>
      </c>
      <c r="AC69" s="57">
        <f t="shared" si="39"/>
        <v>25655.05</v>
      </c>
      <c r="AD69" s="57">
        <f t="shared" si="39"/>
        <v>0</v>
      </c>
      <c r="AE69" s="57">
        <f t="shared" si="39"/>
        <v>25655.05</v>
      </c>
      <c r="AF69" s="57">
        <f t="shared" si="39"/>
        <v>0</v>
      </c>
      <c r="AG69" s="57">
        <f t="shared" si="39"/>
        <v>25655.05</v>
      </c>
      <c r="AH69" s="57">
        <f t="shared" si="39"/>
        <v>0</v>
      </c>
      <c r="AI69" s="57">
        <f t="shared" si="39"/>
        <v>25655.05</v>
      </c>
      <c r="AJ69" s="57">
        <f t="shared" si="39"/>
        <v>0</v>
      </c>
      <c r="AK69" s="57">
        <f t="shared" si="39"/>
        <v>25655.05</v>
      </c>
      <c r="AL69" s="57">
        <f t="shared" si="39"/>
        <v>0</v>
      </c>
      <c r="AM69" s="57">
        <f t="shared" si="39"/>
        <v>25655.05</v>
      </c>
      <c r="AN69" s="57">
        <f>SUM(AN65:AN68)</f>
        <v>0</v>
      </c>
      <c r="AO69" s="57">
        <f>SUM(AO66:AO68)</f>
        <v>25655.05</v>
      </c>
      <c r="AP69" s="57">
        <f>SUM(AP65:AP68)</f>
        <v>0</v>
      </c>
      <c r="AQ69" s="57">
        <f>SUM(AQ66:AQ68)</f>
        <v>25655.05</v>
      </c>
      <c r="AR69" s="57">
        <f>SUM(AR65:AR68)</f>
        <v>0</v>
      </c>
      <c r="AS69" s="57">
        <f>SUM(AS66:AS68)</f>
        <v>25655.05</v>
      </c>
      <c r="AT69" s="57">
        <f>SUM(AT65:AT68)</f>
        <v>0</v>
      </c>
      <c r="AU69" s="57">
        <f>SUM(AU66:AU68)</f>
        <v>25655.05</v>
      </c>
      <c r="AV69" s="57">
        <f>SUM(AV66:AV68)</f>
        <v>0.45000000000004547</v>
      </c>
    </row>
    <row r="70" spans="1:48" x14ac:dyDescent="0.2">
      <c r="A70" s="54"/>
      <c r="B70" s="54"/>
      <c r="C70" s="36"/>
      <c r="D70" s="54"/>
      <c r="E70" s="54"/>
      <c r="F70" s="54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7"/>
      <c r="V70" s="56"/>
      <c r="W70" s="57"/>
      <c r="X70" s="56"/>
      <c r="Y70" s="57"/>
      <c r="Z70" s="57"/>
      <c r="AA70" s="57"/>
      <c r="AB70" s="57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57"/>
    </row>
    <row r="71" spans="1:48" x14ac:dyDescent="0.2">
      <c r="A71" s="51" t="s">
        <v>236</v>
      </c>
      <c r="B71" s="54"/>
      <c r="C71" s="36"/>
      <c r="D71" s="54"/>
      <c r="E71" s="54"/>
      <c r="F71" s="54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7"/>
      <c r="V71" s="56"/>
      <c r="W71" s="57"/>
      <c r="X71" s="56"/>
      <c r="Y71" s="57"/>
      <c r="Z71" s="57"/>
      <c r="AA71" s="57"/>
      <c r="AB71" s="57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57"/>
    </row>
    <row r="72" spans="1:48" x14ac:dyDescent="0.2">
      <c r="A72" s="54"/>
      <c r="B72" s="54"/>
      <c r="C72" s="36" t="s">
        <v>190</v>
      </c>
      <c r="D72" s="54"/>
      <c r="E72" s="54">
        <v>30</v>
      </c>
      <c r="F72" s="54"/>
      <c r="G72" s="56">
        <v>32700</v>
      </c>
      <c r="H72" s="56"/>
      <c r="I72" s="56">
        <v>31624.93</v>
      </c>
      <c r="J72" s="56"/>
      <c r="K72" s="63" t="s">
        <v>191</v>
      </c>
      <c r="L72" s="56"/>
      <c r="M72" s="63">
        <f>SUM(I72:L72)</f>
        <v>31624.93</v>
      </c>
      <c r="N72" s="63"/>
      <c r="O72" s="63" t="s">
        <v>191</v>
      </c>
      <c r="P72" s="63"/>
      <c r="Q72" s="63">
        <v>32700</v>
      </c>
      <c r="R72" s="56"/>
      <c r="S72" s="63" t="s">
        <v>191</v>
      </c>
      <c r="T72" s="63"/>
      <c r="U72" s="57">
        <v>32700</v>
      </c>
      <c r="V72" s="56">
        <v>0</v>
      </c>
      <c r="W72" s="57">
        <f t="shared" si="38"/>
        <v>32700</v>
      </c>
      <c r="X72" s="56">
        <v>0</v>
      </c>
      <c r="Y72" s="57">
        <f>+W72+X72</f>
        <v>32700</v>
      </c>
      <c r="Z72" s="57"/>
      <c r="AA72" s="57">
        <v>32700</v>
      </c>
      <c r="AB72" s="57"/>
      <c r="AC72" s="61">
        <f t="shared" ref="AC72:AC77" si="40">AA72+AB72</f>
        <v>32700</v>
      </c>
      <c r="AD72" s="61"/>
      <c r="AE72" s="61">
        <f t="shared" ref="AE72:AE77" si="41">AC72+AD72</f>
        <v>32700</v>
      </c>
      <c r="AF72" s="61"/>
      <c r="AG72" s="61">
        <f t="shared" ref="AG72:AI77" si="42">AE72+AF72</f>
        <v>32700</v>
      </c>
      <c r="AH72" s="61"/>
      <c r="AI72" s="61">
        <f t="shared" si="42"/>
        <v>32700</v>
      </c>
      <c r="AJ72" s="61"/>
      <c r="AK72" s="61">
        <f t="shared" ref="AK72:AK77" si="43">AI72+AJ72</f>
        <v>32700</v>
      </c>
      <c r="AL72" s="61"/>
      <c r="AM72" s="61">
        <f t="shared" ref="AM72:AM77" si="44">AK72+AL72</f>
        <v>32700</v>
      </c>
      <c r="AN72" s="61"/>
      <c r="AO72" s="61">
        <f t="shared" ref="AO72:AO77" si="45">AM72+AN72</f>
        <v>32700</v>
      </c>
      <c r="AP72" s="61"/>
      <c r="AQ72" s="61">
        <f t="shared" ref="AQ72:AQ77" si="46">AO72+AP72</f>
        <v>32700</v>
      </c>
      <c r="AR72" s="61"/>
      <c r="AS72" s="61">
        <f t="shared" ref="AS72:AS77" si="47">AQ72+AR72</f>
        <v>32700</v>
      </c>
      <c r="AT72" s="61"/>
      <c r="AU72" s="61">
        <f t="shared" ref="AU72:AU77" si="48">AS72+AT72</f>
        <v>32700</v>
      </c>
      <c r="AV72" s="57">
        <f t="shared" ref="AV72:AV77" si="49">+G72-AU72</f>
        <v>0</v>
      </c>
    </row>
    <row r="73" spans="1:48" x14ac:dyDescent="0.2">
      <c r="A73" s="54" t="s">
        <v>237</v>
      </c>
      <c r="B73" s="54"/>
      <c r="C73" s="62" t="s">
        <v>194</v>
      </c>
      <c r="D73" s="54"/>
      <c r="E73" s="54">
        <v>30</v>
      </c>
      <c r="F73" s="54"/>
      <c r="G73" s="56">
        <v>143482.84</v>
      </c>
      <c r="H73" s="56"/>
      <c r="I73" s="56">
        <v>47827.6</v>
      </c>
      <c r="J73" s="56"/>
      <c r="K73" s="56">
        <v>4782.76</v>
      </c>
      <c r="L73" s="56"/>
      <c r="M73" s="63">
        <f>SUM(I73:L73)</f>
        <v>52610.36</v>
      </c>
      <c r="N73" s="63"/>
      <c r="O73" s="56">
        <v>4782.76</v>
      </c>
      <c r="P73" s="63"/>
      <c r="Q73" s="63">
        <f>SUM(M73:O73)</f>
        <v>57393.120000000003</v>
      </c>
      <c r="R73" s="56"/>
      <c r="S73" s="56">
        <v>4782.76</v>
      </c>
      <c r="T73" s="63"/>
      <c r="U73" s="57">
        <v>71742</v>
      </c>
      <c r="V73" s="56">
        <v>0</v>
      </c>
      <c r="W73" s="57">
        <f t="shared" si="38"/>
        <v>71742</v>
      </c>
      <c r="X73" s="56">
        <f>+G73/E73</f>
        <v>4782.7613333333329</v>
      </c>
      <c r="Y73" s="57">
        <f>+W73+X73</f>
        <v>76524.761333333328</v>
      </c>
      <c r="Z73" s="57">
        <v>4783</v>
      </c>
      <c r="AA73" s="57">
        <f>Y73+Z73</f>
        <v>81307.761333333328</v>
      </c>
      <c r="AB73" s="57">
        <f>G73/E73</f>
        <v>4782.7613333333329</v>
      </c>
      <c r="AC73" s="61">
        <f t="shared" si="40"/>
        <v>86090.522666666657</v>
      </c>
      <c r="AD73" s="61">
        <f>G73/E73</f>
        <v>4782.7613333333329</v>
      </c>
      <c r="AE73" s="61">
        <f t="shared" si="41"/>
        <v>90873.283999999985</v>
      </c>
      <c r="AF73" s="61">
        <f>$G$73/$E$73</f>
        <v>4782.7613333333329</v>
      </c>
      <c r="AG73" s="61">
        <f t="shared" si="42"/>
        <v>95656.045333333313</v>
      </c>
      <c r="AH73" s="61">
        <f>$G$73/$E$73</f>
        <v>4782.7613333333329</v>
      </c>
      <c r="AI73" s="61">
        <f t="shared" si="42"/>
        <v>100438.80666666664</v>
      </c>
      <c r="AJ73" s="61">
        <f>$G$73/$E$73</f>
        <v>4782.7613333333329</v>
      </c>
      <c r="AK73" s="61">
        <f t="shared" si="43"/>
        <v>105221.56799999997</v>
      </c>
      <c r="AL73" s="61">
        <f>$G$73/$E$73</f>
        <v>4782.7613333333329</v>
      </c>
      <c r="AM73" s="61">
        <f t="shared" si="44"/>
        <v>110004.3293333333</v>
      </c>
      <c r="AN73" s="61">
        <f>$G$73/$E$73</f>
        <v>4782.7613333333329</v>
      </c>
      <c r="AO73" s="61">
        <f t="shared" si="45"/>
        <v>114787.09066666663</v>
      </c>
      <c r="AP73" s="61">
        <f>$G$73/$E$73</f>
        <v>4782.7613333333329</v>
      </c>
      <c r="AQ73" s="61">
        <f t="shared" si="46"/>
        <v>119569.85199999996</v>
      </c>
      <c r="AR73" s="61">
        <f>$G$73/$E$73</f>
        <v>4782.7613333333329</v>
      </c>
      <c r="AS73" s="61">
        <f t="shared" si="47"/>
        <v>124352.61333333328</v>
      </c>
      <c r="AT73" s="61">
        <f>$G$73/$E$73</f>
        <v>4782.7613333333329</v>
      </c>
      <c r="AU73" s="61">
        <f t="shared" si="48"/>
        <v>129135.37466666661</v>
      </c>
      <c r="AV73" s="57">
        <f t="shared" si="49"/>
        <v>14347.465333333384</v>
      </c>
    </row>
    <row r="74" spans="1:48" x14ac:dyDescent="0.2">
      <c r="A74" s="54" t="s">
        <v>238</v>
      </c>
      <c r="B74" s="54"/>
      <c r="C74" s="36" t="s">
        <v>194</v>
      </c>
      <c r="D74" s="54"/>
      <c r="E74" s="54">
        <v>30</v>
      </c>
      <c r="F74" s="54"/>
      <c r="G74" s="56">
        <v>32686.34</v>
      </c>
      <c r="H74" s="56"/>
      <c r="I74" s="56">
        <v>10946.1</v>
      </c>
      <c r="J74" s="56"/>
      <c r="K74" s="56">
        <v>1095.6099999999999</v>
      </c>
      <c r="L74" s="56"/>
      <c r="M74" s="63">
        <f>SUM(I74:L74)</f>
        <v>12041.710000000001</v>
      </c>
      <c r="N74" s="63"/>
      <c r="O74" s="56">
        <v>1095.6099999999999</v>
      </c>
      <c r="P74" s="63"/>
      <c r="Q74" s="63">
        <f>SUM(M74:O74)</f>
        <v>13137.320000000002</v>
      </c>
      <c r="R74" s="56"/>
      <c r="S74" s="56">
        <v>1095.6099999999999</v>
      </c>
      <c r="T74" s="63"/>
      <c r="U74" s="57">
        <v>16419</v>
      </c>
      <c r="V74" s="56">
        <v>0</v>
      </c>
      <c r="W74" s="57">
        <f t="shared" si="38"/>
        <v>16419</v>
      </c>
      <c r="X74" s="56">
        <f>+G74/E74</f>
        <v>1089.5446666666667</v>
      </c>
      <c r="Y74" s="57">
        <f>+W74+X74</f>
        <v>17508.544666666668</v>
      </c>
      <c r="Z74" s="57">
        <v>1090</v>
      </c>
      <c r="AA74" s="57">
        <f>Y74+Z74</f>
        <v>18598.544666666668</v>
      </c>
      <c r="AB74" s="57">
        <f>G74/E74</f>
        <v>1089.5446666666667</v>
      </c>
      <c r="AC74" s="61">
        <f t="shared" si="40"/>
        <v>19688.089333333337</v>
      </c>
      <c r="AD74" s="61">
        <f>G74/E74</f>
        <v>1089.5446666666667</v>
      </c>
      <c r="AE74" s="61">
        <f t="shared" si="41"/>
        <v>20777.634000000005</v>
      </c>
      <c r="AF74" s="61">
        <f>$G$74/$E$74</f>
        <v>1089.5446666666667</v>
      </c>
      <c r="AG74" s="61">
        <f t="shared" si="42"/>
        <v>21867.178666666674</v>
      </c>
      <c r="AH74" s="61">
        <f>$G$74/$E$74</f>
        <v>1089.5446666666667</v>
      </c>
      <c r="AI74" s="61">
        <f t="shared" si="42"/>
        <v>22956.723333333342</v>
      </c>
      <c r="AJ74" s="61">
        <f>$G$74/$E$74</f>
        <v>1089.5446666666667</v>
      </c>
      <c r="AK74" s="61">
        <f t="shared" si="43"/>
        <v>24046.268000000011</v>
      </c>
      <c r="AL74" s="61">
        <f>$G$74/$E$74</f>
        <v>1089.5446666666667</v>
      </c>
      <c r="AM74" s="61">
        <f t="shared" si="44"/>
        <v>25135.812666666679</v>
      </c>
      <c r="AN74" s="61">
        <f>$G$74/$E$74</f>
        <v>1089.5446666666667</v>
      </c>
      <c r="AO74" s="61">
        <f t="shared" si="45"/>
        <v>26225.357333333348</v>
      </c>
      <c r="AP74" s="61">
        <f>$G$74/$E$74</f>
        <v>1089.5446666666667</v>
      </c>
      <c r="AQ74" s="61">
        <f t="shared" si="46"/>
        <v>27314.902000000016</v>
      </c>
      <c r="AR74" s="61">
        <f>$G$74/$E$74</f>
        <v>1089.5446666666667</v>
      </c>
      <c r="AS74" s="61">
        <f t="shared" si="47"/>
        <v>28404.446666666685</v>
      </c>
      <c r="AT74" s="61">
        <f>$G$74/$E$74</f>
        <v>1089.5446666666667</v>
      </c>
      <c r="AU74" s="61">
        <f t="shared" si="48"/>
        <v>29493.991333333353</v>
      </c>
      <c r="AV74" s="57">
        <f t="shared" si="49"/>
        <v>3192.3486666666467</v>
      </c>
    </row>
    <row r="75" spans="1:48" x14ac:dyDescent="0.2">
      <c r="A75" s="54"/>
      <c r="B75" s="54"/>
      <c r="C75" s="36" t="s">
        <v>239</v>
      </c>
      <c r="D75" s="54"/>
      <c r="E75" s="54">
        <v>30</v>
      </c>
      <c r="F75" s="54"/>
      <c r="G75" s="57">
        <v>7900.01</v>
      </c>
      <c r="H75" s="56"/>
      <c r="I75" s="65">
        <v>2369.9699999999998</v>
      </c>
      <c r="J75" s="56"/>
      <c r="K75" s="57">
        <v>263.33</v>
      </c>
      <c r="L75" s="56"/>
      <c r="M75" s="63">
        <f>SUM(I75:L75)</f>
        <v>2633.2999999999997</v>
      </c>
      <c r="N75" s="57"/>
      <c r="O75" s="57">
        <v>263.33</v>
      </c>
      <c r="P75" s="57"/>
      <c r="Q75" s="57">
        <f>SUM(M75:O75)</f>
        <v>2896.6299999999997</v>
      </c>
      <c r="R75" s="56"/>
      <c r="S75" s="57">
        <v>263.33</v>
      </c>
      <c r="T75" s="57"/>
      <c r="U75" s="57">
        <v>3686</v>
      </c>
      <c r="V75" s="56">
        <v>0</v>
      </c>
      <c r="W75" s="57">
        <f t="shared" si="38"/>
        <v>3686</v>
      </c>
      <c r="X75" s="56">
        <f>+G75/E75</f>
        <v>263.33366666666666</v>
      </c>
      <c r="Y75" s="57">
        <f>+W75+X75</f>
        <v>3949.3336666666664</v>
      </c>
      <c r="Z75" s="57">
        <v>263</v>
      </c>
      <c r="AA75" s="57">
        <f>Y75+Z75</f>
        <v>4212.3336666666664</v>
      </c>
      <c r="AB75" s="57">
        <f>G75/E75</f>
        <v>263.33366666666666</v>
      </c>
      <c r="AC75" s="61">
        <f t="shared" si="40"/>
        <v>4475.6673333333329</v>
      </c>
      <c r="AD75" s="61">
        <f>G75/E75</f>
        <v>263.33366666666666</v>
      </c>
      <c r="AE75" s="61">
        <f t="shared" si="41"/>
        <v>4739.0009999999993</v>
      </c>
      <c r="AF75" s="61">
        <f>$G$75/$E$75</f>
        <v>263.33366666666666</v>
      </c>
      <c r="AG75" s="61">
        <f t="shared" si="42"/>
        <v>5002.3346666666657</v>
      </c>
      <c r="AH75" s="61">
        <f>$G$75/$E$75</f>
        <v>263.33366666666666</v>
      </c>
      <c r="AI75" s="61">
        <f t="shared" si="42"/>
        <v>5265.6683333333322</v>
      </c>
      <c r="AJ75" s="61">
        <f>$G$75/$E$75</f>
        <v>263.33366666666666</v>
      </c>
      <c r="AK75" s="61">
        <f t="shared" si="43"/>
        <v>5529.0019999999986</v>
      </c>
      <c r="AL75" s="61">
        <f>$G$75/$E$75</f>
        <v>263.33366666666666</v>
      </c>
      <c r="AM75" s="61">
        <f t="shared" si="44"/>
        <v>5792.335666666665</v>
      </c>
      <c r="AN75" s="61">
        <f>$G$75/$E$75</f>
        <v>263.33366666666666</v>
      </c>
      <c r="AO75" s="61">
        <f t="shared" si="45"/>
        <v>6055.6693333333315</v>
      </c>
      <c r="AP75" s="61">
        <f>$G$75/$E$75</f>
        <v>263.33366666666666</v>
      </c>
      <c r="AQ75" s="61">
        <f t="shared" si="46"/>
        <v>6319.0029999999979</v>
      </c>
      <c r="AR75" s="61">
        <f>$G$75/$E$75</f>
        <v>263.33366666666666</v>
      </c>
      <c r="AS75" s="61">
        <f t="shared" si="47"/>
        <v>6582.3366666666643</v>
      </c>
      <c r="AT75" s="61">
        <f>$G$75/$E$75</f>
        <v>263.33366666666666</v>
      </c>
      <c r="AU75" s="61">
        <f t="shared" si="48"/>
        <v>6845.6703333333307</v>
      </c>
      <c r="AV75" s="57">
        <f t="shared" si="49"/>
        <v>1054.3396666666695</v>
      </c>
    </row>
    <row r="76" spans="1:48" s="72" customFormat="1" x14ac:dyDescent="0.2">
      <c r="A76" s="68"/>
      <c r="B76" s="68"/>
      <c r="C76" s="67" t="s">
        <v>240</v>
      </c>
      <c r="D76" s="68"/>
      <c r="E76" s="68">
        <v>30</v>
      </c>
      <c r="F76" s="68"/>
      <c r="G76" s="57">
        <v>179</v>
      </c>
      <c r="H76" s="57"/>
      <c r="I76" s="65" t="s">
        <v>200</v>
      </c>
      <c r="J76" s="57"/>
      <c r="K76" s="57">
        <v>5.96</v>
      </c>
      <c r="L76" s="57"/>
      <c r="M76" s="57">
        <f>SUM(I76:K76)</f>
        <v>5.96</v>
      </c>
      <c r="N76" s="57"/>
      <c r="O76" s="57">
        <v>5.96</v>
      </c>
      <c r="P76" s="57"/>
      <c r="Q76" s="57">
        <f>SUM(M76:O76)</f>
        <v>11.92</v>
      </c>
      <c r="R76" s="57"/>
      <c r="S76" s="57">
        <v>5.96</v>
      </c>
      <c r="T76" s="57"/>
      <c r="U76" s="57">
        <v>30</v>
      </c>
      <c r="V76" s="57">
        <f>+G76/E76</f>
        <v>5.9666666666666668</v>
      </c>
      <c r="W76" s="57">
        <f t="shared" si="38"/>
        <v>35.966666666666669</v>
      </c>
      <c r="X76" s="57">
        <f>+G76/E76</f>
        <v>5.9666666666666668</v>
      </c>
      <c r="Y76" s="57">
        <f>+W76+X76</f>
        <v>41.933333333333337</v>
      </c>
      <c r="Z76" s="57">
        <v>6</v>
      </c>
      <c r="AA76" s="57">
        <f>Y76+Z76</f>
        <v>47.933333333333337</v>
      </c>
      <c r="AB76" s="57">
        <f>G76/E76</f>
        <v>5.9666666666666668</v>
      </c>
      <c r="AC76" s="61">
        <f t="shared" si="40"/>
        <v>53.900000000000006</v>
      </c>
      <c r="AD76" s="61">
        <f>G76/E76</f>
        <v>5.9666666666666668</v>
      </c>
      <c r="AE76" s="61">
        <f t="shared" si="41"/>
        <v>59.866666666666674</v>
      </c>
      <c r="AF76" s="61">
        <f>$G$76/$E$76</f>
        <v>5.9666666666666668</v>
      </c>
      <c r="AG76" s="61">
        <f t="shared" si="42"/>
        <v>65.833333333333343</v>
      </c>
      <c r="AH76" s="61">
        <f>$G$76/$E$76</f>
        <v>5.9666666666666668</v>
      </c>
      <c r="AI76" s="61">
        <f t="shared" si="42"/>
        <v>71.800000000000011</v>
      </c>
      <c r="AJ76" s="61">
        <f>$G$76/$E$76</f>
        <v>5.9666666666666668</v>
      </c>
      <c r="AK76" s="61">
        <f t="shared" si="43"/>
        <v>77.76666666666668</v>
      </c>
      <c r="AL76" s="61">
        <f>$G$76/$E$76</f>
        <v>5.9666666666666668</v>
      </c>
      <c r="AM76" s="61">
        <f t="shared" si="44"/>
        <v>83.733333333333348</v>
      </c>
      <c r="AN76" s="61">
        <f>$G$76/$E$76</f>
        <v>5.9666666666666668</v>
      </c>
      <c r="AO76" s="61">
        <f t="shared" si="45"/>
        <v>89.700000000000017</v>
      </c>
      <c r="AP76" s="61">
        <f>$G$76/$E$76</f>
        <v>5.9666666666666668</v>
      </c>
      <c r="AQ76" s="61">
        <f t="shared" si="46"/>
        <v>95.666666666666686</v>
      </c>
      <c r="AR76" s="61">
        <f>$G$76/$E$76</f>
        <v>5.9666666666666668</v>
      </c>
      <c r="AS76" s="61">
        <f t="shared" si="47"/>
        <v>101.63333333333335</v>
      </c>
      <c r="AT76" s="61">
        <f>$G$76/$E$76</f>
        <v>5.9666666666666668</v>
      </c>
      <c r="AU76" s="61">
        <f t="shared" si="48"/>
        <v>107.60000000000002</v>
      </c>
      <c r="AV76" s="57">
        <f t="shared" si="49"/>
        <v>71.399999999999977</v>
      </c>
    </row>
    <row r="77" spans="1:48" s="78" customFormat="1" x14ac:dyDescent="0.2">
      <c r="A77" s="68" t="s">
        <v>241</v>
      </c>
      <c r="B77" s="68"/>
      <c r="C77" s="75" t="s">
        <v>242</v>
      </c>
      <c r="D77" s="68"/>
      <c r="E77" s="70">
        <v>30</v>
      </c>
      <c r="F77" s="76"/>
      <c r="G77" s="58">
        <v>861214.96</v>
      </c>
      <c r="H77" s="58"/>
      <c r="I77" s="77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>
        <f>G77/E77</f>
        <v>28707.165333333331</v>
      </c>
      <c r="AC77" s="59">
        <f t="shared" si="40"/>
        <v>28707.165333333331</v>
      </c>
      <c r="AD77" s="59">
        <f>G77/E77</f>
        <v>28707.165333333331</v>
      </c>
      <c r="AE77" s="59">
        <f t="shared" si="41"/>
        <v>57414.330666666661</v>
      </c>
      <c r="AF77" s="59">
        <f>$G$77/$E$77</f>
        <v>28707.165333333331</v>
      </c>
      <c r="AG77" s="59">
        <f t="shared" si="42"/>
        <v>86121.495999999985</v>
      </c>
      <c r="AH77" s="59">
        <f>$G$77/$E$77</f>
        <v>28707.165333333331</v>
      </c>
      <c r="AI77" s="59">
        <f t="shared" si="42"/>
        <v>114828.66133333332</v>
      </c>
      <c r="AJ77" s="59">
        <f>$G$77/$E$77</f>
        <v>28707.165333333331</v>
      </c>
      <c r="AK77" s="59">
        <f t="shared" si="43"/>
        <v>143535.82666666666</v>
      </c>
      <c r="AL77" s="59">
        <f>$G$77/$E$77</f>
        <v>28707.165333333331</v>
      </c>
      <c r="AM77" s="59">
        <f t="shared" si="44"/>
        <v>172242.992</v>
      </c>
      <c r="AN77" s="59">
        <f>$G$77/$E$77</f>
        <v>28707.165333333331</v>
      </c>
      <c r="AO77" s="59">
        <f t="shared" si="45"/>
        <v>200950.15733333334</v>
      </c>
      <c r="AP77" s="59">
        <f>$G$77/$E$77</f>
        <v>28707.165333333331</v>
      </c>
      <c r="AQ77" s="59">
        <f t="shared" si="46"/>
        <v>229657.32266666667</v>
      </c>
      <c r="AR77" s="59">
        <f>$G$77/$E$77</f>
        <v>28707.165333333331</v>
      </c>
      <c r="AS77" s="59">
        <f t="shared" si="47"/>
        <v>258364.48800000001</v>
      </c>
      <c r="AT77" s="59">
        <f>$G$77/$E$77</f>
        <v>28707.165333333331</v>
      </c>
      <c r="AU77" s="59">
        <f t="shared" si="48"/>
        <v>287071.65333333332</v>
      </c>
      <c r="AV77" s="58">
        <f t="shared" si="49"/>
        <v>574143.30666666664</v>
      </c>
    </row>
    <row r="78" spans="1:48" x14ac:dyDescent="0.2">
      <c r="A78" s="60" t="s">
        <v>243</v>
      </c>
      <c r="B78" s="54"/>
      <c r="C78" s="36"/>
      <c r="D78" s="54"/>
      <c r="E78" s="54"/>
      <c r="F78" s="54"/>
      <c r="G78" s="57">
        <f>SUM(G72:G77)</f>
        <v>1078163.1499999999</v>
      </c>
      <c r="H78" s="56"/>
      <c r="I78" s="56">
        <f>SUM(I72:I76)</f>
        <v>92768.6</v>
      </c>
      <c r="J78" s="56"/>
      <c r="K78" s="56">
        <f>SUM(K72:K76)</f>
        <v>6147.66</v>
      </c>
      <c r="L78" s="56"/>
      <c r="M78" s="56">
        <f>SUM(M72:M76)</f>
        <v>98916.260000000024</v>
      </c>
      <c r="N78" s="56"/>
      <c r="O78" s="56">
        <f>SUM(O72:O76)</f>
        <v>6147.66</v>
      </c>
      <c r="P78" s="56"/>
      <c r="Q78" s="56">
        <f>SUM(Q72:Q76)</f>
        <v>106138.99</v>
      </c>
      <c r="R78" s="56"/>
      <c r="S78" s="56">
        <f>SUM(S72:S76)</f>
        <v>6147.66</v>
      </c>
      <c r="T78" s="56"/>
      <c r="U78" s="57">
        <f>SUM(U72:U76)</f>
        <v>124577</v>
      </c>
      <c r="V78" s="57">
        <f>SUM(V72:V76)</f>
        <v>5.9666666666666668</v>
      </c>
      <c r="W78" s="57">
        <f>SUM(W72:W76)</f>
        <v>124582.96666666666</v>
      </c>
      <c r="X78" s="57">
        <f>SUM(X72:X77)</f>
        <v>6141.6063333333323</v>
      </c>
      <c r="Y78" s="57">
        <f>SUM(Y72:Y76)</f>
        <v>130724.573</v>
      </c>
      <c r="Z78" s="57">
        <f>SUM(Z73:Z76)</f>
        <v>6142</v>
      </c>
      <c r="AA78" s="57">
        <f t="shared" ref="AA78:AI78" si="50">SUM(AA72:AA77)</f>
        <v>136866.57299999997</v>
      </c>
      <c r="AB78" s="57">
        <f t="shared" si="50"/>
        <v>34848.77166666666</v>
      </c>
      <c r="AC78" s="57">
        <f t="shared" si="50"/>
        <v>171715.34466666667</v>
      </c>
      <c r="AD78" s="57">
        <f t="shared" si="50"/>
        <v>34848.77166666666</v>
      </c>
      <c r="AE78" s="57">
        <f t="shared" si="50"/>
        <v>206564.11633333331</v>
      </c>
      <c r="AF78" s="57">
        <f t="shared" si="50"/>
        <v>34848.77166666666</v>
      </c>
      <c r="AG78" s="57">
        <f t="shared" si="50"/>
        <v>241412.88799999998</v>
      </c>
      <c r="AH78" s="57">
        <f t="shared" si="50"/>
        <v>34848.77166666666</v>
      </c>
      <c r="AI78" s="57">
        <f t="shared" si="50"/>
        <v>276261.65966666664</v>
      </c>
      <c r="AJ78" s="57">
        <f>SUM(AJ72:AJ77)</f>
        <v>34848.77166666666</v>
      </c>
      <c r="AK78" s="57">
        <f>SUM(AK72:AK77)</f>
        <v>311110.43133333331</v>
      </c>
      <c r="AL78" s="57">
        <f>SUM(AL72:AL77)</f>
        <v>34848.77166666666</v>
      </c>
      <c r="AM78" s="57">
        <f>SUM(AM72:AM77)</f>
        <v>345959.20299999998</v>
      </c>
      <c r="AN78" s="57">
        <f>SUM(AN73:AN77)</f>
        <v>34848.77166666666</v>
      </c>
      <c r="AO78" s="57">
        <f>SUM(AO72:AO77)</f>
        <v>380807.97466666665</v>
      </c>
      <c r="AP78" s="57">
        <f>SUM(AP73:AP77)</f>
        <v>34848.77166666666</v>
      </c>
      <c r="AQ78" s="57">
        <f>SUM(AQ72:AQ77)</f>
        <v>415656.74633333331</v>
      </c>
      <c r="AR78" s="57">
        <f>SUM(AR73:AR77)</f>
        <v>34848.77166666666</v>
      </c>
      <c r="AS78" s="57">
        <f>SUM(AS72:AS77)</f>
        <v>450505.51799999998</v>
      </c>
      <c r="AT78" s="57">
        <f>SUM(AT73:AT77)</f>
        <v>34848.77166666666</v>
      </c>
      <c r="AU78" s="57">
        <f>SUM(AU72:AU77)</f>
        <v>485354.28966666665</v>
      </c>
      <c r="AV78" s="57">
        <f>SUM(AV72:AV77)</f>
        <v>592808.86033333337</v>
      </c>
    </row>
    <row r="79" spans="1:48" x14ac:dyDescent="0.2">
      <c r="A79" s="54"/>
      <c r="B79" s="54"/>
      <c r="C79" s="36"/>
      <c r="D79" s="54"/>
      <c r="E79" s="54"/>
      <c r="F79" s="54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7"/>
      <c r="V79" s="56"/>
      <c r="W79" s="57"/>
      <c r="X79" s="56"/>
      <c r="Y79" s="57"/>
      <c r="Z79" s="57"/>
      <c r="AA79" s="57"/>
      <c r="AB79" s="57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57"/>
    </row>
    <row r="80" spans="1:48" x14ac:dyDescent="0.2">
      <c r="A80" s="51" t="s">
        <v>244</v>
      </c>
      <c r="B80" s="54"/>
      <c r="C80" s="36"/>
      <c r="D80" s="54"/>
      <c r="E80" s="54"/>
      <c r="F80" s="54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7"/>
      <c r="V80" s="56"/>
      <c r="W80" s="57"/>
      <c r="X80" s="56"/>
      <c r="Y80" s="57"/>
      <c r="Z80" s="57"/>
      <c r="AA80" s="57"/>
      <c r="AB80" s="57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57"/>
    </row>
    <row r="81" spans="1:48" x14ac:dyDescent="0.2">
      <c r="A81" s="54"/>
      <c r="B81" s="54"/>
      <c r="C81" s="36" t="s">
        <v>190</v>
      </c>
      <c r="D81" s="54"/>
      <c r="E81" s="54">
        <v>33</v>
      </c>
      <c r="F81" s="54"/>
      <c r="G81" s="56">
        <v>250830</v>
      </c>
      <c r="H81" s="56"/>
      <c r="I81" s="56">
        <v>258535.04000000001</v>
      </c>
      <c r="J81" s="56"/>
      <c r="K81" s="63">
        <v>-7705.04</v>
      </c>
      <c r="L81" s="56"/>
      <c r="M81" s="63">
        <f t="shared" ref="M81:M125" si="51">SUM(I81:K81)</f>
        <v>250830</v>
      </c>
      <c r="N81" s="63"/>
      <c r="O81" s="63">
        <v>0</v>
      </c>
      <c r="P81" s="63"/>
      <c r="Q81" s="63">
        <f t="shared" ref="Q81:Q106" si="52">SUM(M81:O81)</f>
        <v>250830</v>
      </c>
      <c r="R81" s="56"/>
      <c r="S81" s="63">
        <v>0</v>
      </c>
      <c r="T81" s="63"/>
      <c r="U81" s="57">
        <v>250830</v>
      </c>
      <c r="V81" s="56">
        <v>0</v>
      </c>
      <c r="W81" s="57">
        <f t="shared" si="38"/>
        <v>250830</v>
      </c>
      <c r="X81" s="56">
        <v>0</v>
      </c>
      <c r="Y81" s="57">
        <f t="shared" ref="Y81:AA125" si="53">+W81+X81</f>
        <v>250830</v>
      </c>
      <c r="Z81" s="57"/>
      <c r="AA81" s="57">
        <f t="shared" si="53"/>
        <v>250830</v>
      </c>
      <c r="AB81" s="57"/>
      <c r="AC81" s="61">
        <f>AA81+AB81</f>
        <v>250830</v>
      </c>
      <c r="AD81" s="61"/>
      <c r="AE81" s="61">
        <f t="shared" ref="AE81:AE120" si="54">AC81+AD81</f>
        <v>250830</v>
      </c>
      <c r="AF81" s="61"/>
      <c r="AG81" s="61">
        <f t="shared" ref="AG81:AI125" si="55">AE81+AF81</f>
        <v>250830</v>
      </c>
      <c r="AH81" s="61"/>
      <c r="AI81" s="61">
        <f t="shared" si="55"/>
        <v>250830</v>
      </c>
      <c r="AJ81" s="61"/>
      <c r="AK81" s="61">
        <f t="shared" ref="AK81:AK125" si="56">AI81+AJ81</f>
        <v>250830</v>
      </c>
      <c r="AL81" s="61"/>
      <c r="AM81" s="61">
        <f t="shared" ref="AM81:AM125" si="57">AK81+AL81</f>
        <v>250830</v>
      </c>
      <c r="AN81" s="61"/>
      <c r="AO81" s="61">
        <f>AM81+AN81</f>
        <v>250830</v>
      </c>
      <c r="AP81" s="61"/>
      <c r="AQ81" s="61">
        <f>AO81+AP81</f>
        <v>250830</v>
      </c>
      <c r="AR81" s="61"/>
      <c r="AS81" s="61">
        <f>AQ81+AR81</f>
        <v>250830</v>
      </c>
      <c r="AT81" s="61"/>
      <c r="AU81" s="61">
        <f>AS81+AT81</f>
        <v>250830</v>
      </c>
      <c r="AV81" s="57">
        <f t="shared" ref="AV81:AV125" si="58">+G81-AU81</f>
        <v>0</v>
      </c>
    </row>
    <row r="82" spans="1:48" x14ac:dyDescent="0.2">
      <c r="A82" s="54"/>
      <c r="B82" s="54"/>
      <c r="C82" s="36" t="s">
        <v>245</v>
      </c>
      <c r="D82" s="54"/>
      <c r="E82" s="54">
        <v>33</v>
      </c>
      <c r="F82" s="54"/>
      <c r="G82" s="56">
        <v>10200</v>
      </c>
      <c r="H82" s="56"/>
      <c r="I82" s="56">
        <v>8966.17</v>
      </c>
      <c r="J82" s="56"/>
      <c r="K82" s="56">
        <v>309.08999999999997</v>
      </c>
      <c r="L82" s="56"/>
      <c r="M82" s="63">
        <f t="shared" si="51"/>
        <v>9275.26</v>
      </c>
      <c r="N82" s="63"/>
      <c r="O82" s="56">
        <v>309.08999999999997</v>
      </c>
      <c r="P82" s="63"/>
      <c r="Q82" s="63">
        <f t="shared" si="52"/>
        <v>9584.35</v>
      </c>
      <c r="R82" s="56"/>
      <c r="S82" s="56">
        <v>309.08999999999997</v>
      </c>
      <c r="T82" s="63"/>
      <c r="U82" s="57">
        <v>10200</v>
      </c>
      <c r="V82" s="56"/>
      <c r="W82" s="57">
        <f t="shared" si="38"/>
        <v>10200</v>
      </c>
      <c r="X82" s="56">
        <v>0</v>
      </c>
      <c r="Y82" s="57">
        <f t="shared" si="53"/>
        <v>10200</v>
      </c>
      <c r="Z82" s="57"/>
      <c r="AA82" s="57">
        <f t="shared" si="53"/>
        <v>10200</v>
      </c>
      <c r="AB82" s="57"/>
      <c r="AC82" s="61">
        <f>AA82+AB82</f>
        <v>10200</v>
      </c>
      <c r="AD82" s="61"/>
      <c r="AE82" s="61">
        <f t="shared" si="54"/>
        <v>10200</v>
      </c>
      <c r="AF82" s="61"/>
      <c r="AG82" s="61">
        <f t="shared" si="55"/>
        <v>10200</v>
      </c>
      <c r="AH82" s="61"/>
      <c r="AI82" s="61">
        <f t="shared" si="55"/>
        <v>10200</v>
      </c>
      <c r="AJ82" s="61"/>
      <c r="AK82" s="61">
        <f t="shared" si="56"/>
        <v>10200</v>
      </c>
      <c r="AL82" s="61"/>
      <c r="AM82" s="61">
        <f t="shared" si="57"/>
        <v>10200</v>
      </c>
      <c r="AN82" s="61"/>
      <c r="AO82" s="61">
        <f t="shared" ref="AO82:AO125" si="59">AM82+AN82</f>
        <v>10200</v>
      </c>
      <c r="AP82" s="61"/>
      <c r="AQ82" s="61">
        <f t="shared" ref="AQ82:AQ125" si="60">AO82+AP82</f>
        <v>10200</v>
      </c>
      <c r="AR82" s="61"/>
      <c r="AS82" s="61">
        <f t="shared" ref="AS82:AS125" si="61">AQ82+AR82</f>
        <v>10200</v>
      </c>
      <c r="AT82" s="61"/>
      <c r="AU82" s="61">
        <f t="shared" ref="AU82:AU125" si="62">AS82+AT82</f>
        <v>10200</v>
      </c>
      <c r="AV82" s="57">
        <f t="shared" si="58"/>
        <v>0</v>
      </c>
    </row>
    <row r="83" spans="1:48" x14ac:dyDescent="0.2">
      <c r="A83" s="54"/>
      <c r="B83" s="54"/>
      <c r="C83" s="36" t="s">
        <v>246</v>
      </c>
      <c r="D83" s="54"/>
      <c r="E83" s="54">
        <v>33</v>
      </c>
      <c r="F83" s="54"/>
      <c r="G83" s="56">
        <v>3990</v>
      </c>
      <c r="H83" s="56"/>
      <c r="I83" s="56">
        <v>3386.46</v>
      </c>
      <c r="J83" s="56"/>
      <c r="K83" s="56">
        <v>120.91</v>
      </c>
      <c r="L83" s="56"/>
      <c r="M83" s="63">
        <f t="shared" si="51"/>
        <v>3507.37</v>
      </c>
      <c r="N83" s="63"/>
      <c r="O83" s="56">
        <v>120.91</v>
      </c>
      <c r="P83" s="63"/>
      <c r="Q83" s="63">
        <f t="shared" si="52"/>
        <v>3628.2799999999997</v>
      </c>
      <c r="R83" s="56"/>
      <c r="S83" s="56">
        <v>120.91</v>
      </c>
      <c r="T83" s="63"/>
      <c r="U83" s="57">
        <v>3990</v>
      </c>
      <c r="V83" s="56">
        <v>0</v>
      </c>
      <c r="W83" s="57">
        <f t="shared" si="38"/>
        <v>3990</v>
      </c>
      <c r="X83" s="56">
        <v>0</v>
      </c>
      <c r="Y83" s="57">
        <f t="shared" si="53"/>
        <v>3990</v>
      </c>
      <c r="Z83" s="57"/>
      <c r="AA83" s="57">
        <f t="shared" si="53"/>
        <v>3990</v>
      </c>
      <c r="AB83" s="57"/>
      <c r="AC83" s="61">
        <f>AA83+AB83</f>
        <v>3990</v>
      </c>
      <c r="AD83" s="61"/>
      <c r="AE83" s="61">
        <f t="shared" si="54"/>
        <v>3990</v>
      </c>
      <c r="AF83" s="61"/>
      <c r="AG83" s="61">
        <f t="shared" si="55"/>
        <v>3990</v>
      </c>
      <c r="AH83" s="61"/>
      <c r="AI83" s="61">
        <f t="shared" si="55"/>
        <v>3990</v>
      </c>
      <c r="AJ83" s="61"/>
      <c r="AK83" s="61">
        <f t="shared" si="56"/>
        <v>3990</v>
      </c>
      <c r="AL83" s="61"/>
      <c r="AM83" s="61">
        <f t="shared" si="57"/>
        <v>3990</v>
      </c>
      <c r="AN83" s="61"/>
      <c r="AO83" s="61">
        <f t="shared" si="59"/>
        <v>3990</v>
      </c>
      <c r="AP83" s="61"/>
      <c r="AQ83" s="61">
        <f t="shared" si="60"/>
        <v>3990</v>
      </c>
      <c r="AR83" s="61"/>
      <c r="AS83" s="61">
        <f t="shared" si="61"/>
        <v>3990</v>
      </c>
      <c r="AT83" s="61"/>
      <c r="AU83" s="61">
        <f t="shared" si="62"/>
        <v>3990</v>
      </c>
      <c r="AV83" s="57">
        <f t="shared" si="58"/>
        <v>0</v>
      </c>
    </row>
    <row r="84" spans="1:48" x14ac:dyDescent="0.2">
      <c r="A84" s="54"/>
      <c r="B84" s="54"/>
      <c r="C84" s="36" t="s">
        <v>247</v>
      </c>
      <c r="D84" s="54"/>
      <c r="E84" s="54">
        <v>33</v>
      </c>
      <c r="F84" s="54"/>
      <c r="G84" s="56">
        <v>2918</v>
      </c>
      <c r="H84" s="56"/>
      <c r="I84" s="56">
        <v>2387.9</v>
      </c>
      <c r="J84" s="56"/>
      <c r="K84" s="56">
        <v>88.42</v>
      </c>
      <c r="L84" s="56"/>
      <c r="M84" s="63">
        <f t="shared" si="51"/>
        <v>2476.3200000000002</v>
      </c>
      <c r="N84" s="63"/>
      <c r="O84" s="56">
        <v>88.42</v>
      </c>
      <c r="P84" s="63"/>
      <c r="Q84" s="63">
        <f t="shared" si="52"/>
        <v>2564.7400000000002</v>
      </c>
      <c r="R84" s="56"/>
      <c r="S84" s="56">
        <v>88.42</v>
      </c>
      <c r="T84" s="63"/>
      <c r="U84" s="57">
        <v>2829</v>
      </c>
      <c r="V84" s="56">
        <v>1</v>
      </c>
      <c r="W84" s="57">
        <f t="shared" si="38"/>
        <v>2830</v>
      </c>
      <c r="X84" s="56">
        <v>1</v>
      </c>
      <c r="Y84" s="57">
        <f t="shared" si="53"/>
        <v>2831</v>
      </c>
      <c r="Z84" s="57">
        <v>1</v>
      </c>
      <c r="AA84" s="57">
        <f t="shared" si="53"/>
        <v>2832</v>
      </c>
      <c r="AB84" s="57">
        <v>86</v>
      </c>
      <c r="AC84" s="61">
        <f>AA84+AB84</f>
        <v>2918</v>
      </c>
      <c r="AD84" s="61"/>
      <c r="AE84" s="61">
        <f t="shared" si="54"/>
        <v>2918</v>
      </c>
      <c r="AF84" s="61"/>
      <c r="AG84" s="61">
        <f t="shared" si="55"/>
        <v>2918</v>
      </c>
      <c r="AH84" s="61"/>
      <c r="AI84" s="61">
        <f t="shared" si="55"/>
        <v>2918</v>
      </c>
      <c r="AJ84" s="61"/>
      <c r="AK84" s="61">
        <f t="shared" si="56"/>
        <v>2918</v>
      </c>
      <c r="AL84" s="61"/>
      <c r="AM84" s="61">
        <f t="shared" si="57"/>
        <v>2918</v>
      </c>
      <c r="AN84" s="61"/>
      <c r="AO84" s="61">
        <f t="shared" si="59"/>
        <v>2918</v>
      </c>
      <c r="AP84" s="61"/>
      <c r="AQ84" s="61">
        <f t="shared" si="60"/>
        <v>2918</v>
      </c>
      <c r="AR84" s="61"/>
      <c r="AS84" s="61">
        <f t="shared" si="61"/>
        <v>2918</v>
      </c>
      <c r="AT84" s="61"/>
      <c r="AU84" s="61">
        <f t="shared" si="62"/>
        <v>2918</v>
      </c>
      <c r="AV84" s="57">
        <f t="shared" si="58"/>
        <v>0</v>
      </c>
    </row>
    <row r="85" spans="1:48" x14ac:dyDescent="0.2">
      <c r="A85" s="54"/>
      <c r="B85" s="54"/>
      <c r="C85" s="36" t="s">
        <v>248</v>
      </c>
      <c r="D85" s="54"/>
      <c r="E85" s="54">
        <v>33</v>
      </c>
      <c r="F85" s="54"/>
      <c r="G85" s="56">
        <v>3394</v>
      </c>
      <c r="H85" s="56"/>
      <c r="I85" s="56">
        <v>2674.64</v>
      </c>
      <c r="J85" s="56"/>
      <c r="K85" s="56">
        <v>102.85</v>
      </c>
      <c r="L85" s="56"/>
      <c r="M85" s="63">
        <f t="shared" si="51"/>
        <v>2777.49</v>
      </c>
      <c r="N85" s="63"/>
      <c r="O85" s="56">
        <v>102.85</v>
      </c>
      <c r="P85" s="63"/>
      <c r="Q85" s="63">
        <f t="shared" si="52"/>
        <v>2880.3399999999997</v>
      </c>
      <c r="R85" s="56"/>
      <c r="S85" s="56">
        <v>102.85</v>
      </c>
      <c r="T85" s="63"/>
      <c r="U85" s="57">
        <v>3189</v>
      </c>
      <c r="V85" s="56">
        <v>1</v>
      </c>
      <c r="W85" s="57">
        <f t="shared" si="38"/>
        <v>3190</v>
      </c>
      <c r="X85" s="56">
        <v>102</v>
      </c>
      <c r="Y85" s="57">
        <f t="shared" si="53"/>
        <v>3292</v>
      </c>
      <c r="Z85" s="57">
        <v>102</v>
      </c>
      <c r="AA85" s="57">
        <f t="shared" si="53"/>
        <v>3394</v>
      </c>
      <c r="AB85" s="57"/>
      <c r="AC85" s="61">
        <f>AA85+AB85</f>
        <v>3394</v>
      </c>
      <c r="AD85" s="61"/>
      <c r="AE85" s="61">
        <f t="shared" si="54"/>
        <v>3394</v>
      </c>
      <c r="AF85" s="61"/>
      <c r="AG85" s="61">
        <f t="shared" si="55"/>
        <v>3394</v>
      </c>
      <c r="AH85" s="61"/>
      <c r="AI85" s="61">
        <f t="shared" si="55"/>
        <v>3394</v>
      </c>
      <c r="AJ85" s="61"/>
      <c r="AK85" s="61">
        <f t="shared" si="56"/>
        <v>3394</v>
      </c>
      <c r="AL85" s="61"/>
      <c r="AM85" s="61">
        <f t="shared" si="57"/>
        <v>3394</v>
      </c>
      <c r="AN85" s="61"/>
      <c r="AO85" s="61">
        <f t="shared" si="59"/>
        <v>3394</v>
      </c>
      <c r="AP85" s="61"/>
      <c r="AQ85" s="61">
        <f t="shared" si="60"/>
        <v>3394</v>
      </c>
      <c r="AR85" s="61"/>
      <c r="AS85" s="61">
        <f t="shared" si="61"/>
        <v>3394</v>
      </c>
      <c r="AT85" s="61"/>
      <c r="AU85" s="61">
        <f t="shared" si="62"/>
        <v>3394</v>
      </c>
      <c r="AV85" s="57">
        <f t="shared" si="58"/>
        <v>0</v>
      </c>
    </row>
    <row r="86" spans="1:48" x14ac:dyDescent="0.2">
      <c r="A86" s="54"/>
      <c r="B86" s="54"/>
      <c r="C86" s="36" t="s">
        <v>208</v>
      </c>
      <c r="D86" s="54"/>
      <c r="E86" s="54">
        <v>33</v>
      </c>
      <c r="F86" s="54"/>
      <c r="G86" s="56">
        <v>6731</v>
      </c>
      <c r="H86" s="56"/>
      <c r="I86" s="56">
        <v>5100.3599999999997</v>
      </c>
      <c r="J86" s="56"/>
      <c r="K86" s="56">
        <v>203.97</v>
      </c>
      <c r="L86" s="56"/>
      <c r="M86" s="63">
        <f t="shared" si="51"/>
        <v>5304.33</v>
      </c>
      <c r="N86" s="63"/>
      <c r="O86" s="56">
        <v>203.97</v>
      </c>
      <c r="P86" s="63"/>
      <c r="Q86" s="63">
        <f t="shared" si="52"/>
        <v>5508.3</v>
      </c>
      <c r="R86" s="56"/>
      <c r="S86" s="56">
        <v>203.97</v>
      </c>
      <c r="T86" s="63"/>
      <c r="U86" s="57">
        <v>6120</v>
      </c>
      <c r="V86" s="56">
        <v>1</v>
      </c>
      <c r="W86" s="57">
        <f t="shared" si="38"/>
        <v>6121</v>
      </c>
      <c r="X86" s="56">
        <f t="shared" ref="X86:X113" si="63">+G86/E86</f>
        <v>203.96969696969697</v>
      </c>
      <c r="Y86" s="57">
        <f t="shared" si="53"/>
        <v>6324.969696969697</v>
      </c>
      <c r="Z86" s="57">
        <v>204</v>
      </c>
      <c r="AA86" s="57">
        <f t="shared" si="53"/>
        <v>6528.969696969697</v>
      </c>
      <c r="AB86" s="57">
        <v>202</v>
      </c>
      <c r="AC86" s="61">
        <f t="shared" ref="AC86:AC118" si="64">AA86+AB86</f>
        <v>6730.969696969697</v>
      </c>
      <c r="AD86" s="61"/>
      <c r="AE86" s="61">
        <f t="shared" si="54"/>
        <v>6730.969696969697</v>
      </c>
      <c r="AF86" s="61"/>
      <c r="AG86" s="61">
        <f t="shared" si="55"/>
        <v>6730.969696969697</v>
      </c>
      <c r="AH86" s="61"/>
      <c r="AI86" s="61">
        <f t="shared" si="55"/>
        <v>6730.969696969697</v>
      </c>
      <c r="AJ86" s="61"/>
      <c r="AK86" s="61">
        <f t="shared" si="56"/>
        <v>6730.969696969697</v>
      </c>
      <c r="AL86" s="61"/>
      <c r="AM86" s="61">
        <f t="shared" si="57"/>
        <v>6730.969696969697</v>
      </c>
      <c r="AN86" s="61"/>
      <c r="AO86" s="61">
        <f t="shared" si="59"/>
        <v>6730.969696969697</v>
      </c>
      <c r="AP86" s="61"/>
      <c r="AQ86" s="61">
        <f t="shared" si="60"/>
        <v>6730.969696969697</v>
      </c>
      <c r="AR86" s="61"/>
      <c r="AS86" s="61">
        <f t="shared" si="61"/>
        <v>6730.969696969697</v>
      </c>
      <c r="AT86" s="61"/>
      <c r="AU86" s="61">
        <f t="shared" si="62"/>
        <v>6730.969696969697</v>
      </c>
      <c r="AV86" s="57">
        <f t="shared" si="58"/>
        <v>3.0303030303002743E-2</v>
      </c>
    </row>
    <row r="87" spans="1:48" x14ac:dyDescent="0.2">
      <c r="A87" s="54"/>
      <c r="B87" s="54"/>
      <c r="C87" s="36" t="s">
        <v>249</v>
      </c>
      <c r="D87" s="54"/>
      <c r="E87" s="54">
        <v>33</v>
      </c>
      <c r="F87" s="54"/>
      <c r="G87" s="56">
        <v>2686</v>
      </c>
      <c r="H87" s="56"/>
      <c r="I87" s="56">
        <v>1953.87</v>
      </c>
      <c r="J87" s="56"/>
      <c r="K87" s="56">
        <v>81.39</v>
      </c>
      <c r="L87" s="56"/>
      <c r="M87" s="63">
        <f t="shared" si="51"/>
        <v>2035.26</v>
      </c>
      <c r="N87" s="63"/>
      <c r="O87" s="56">
        <v>81.39</v>
      </c>
      <c r="P87" s="63"/>
      <c r="Q87" s="63">
        <f t="shared" si="52"/>
        <v>2116.65</v>
      </c>
      <c r="R87" s="56"/>
      <c r="S87" s="56">
        <v>81.39</v>
      </c>
      <c r="T87" s="63"/>
      <c r="U87" s="57">
        <v>2360</v>
      </c>
      <c r="V87" s="56">
        <v>1</v>
      </c>
      <c r="W87" s="57">
        <f t="shared" si="38"/>
        <v>2361</v>
      </c>
      <c r="X87" s="56">
        <f t="shared" si="63"/>
        <v>81.393939393939391</v>
      </c>
      <c r="Y87" s="57">
        <f t="shared" si="53"/>
        <v>2442.3939393939395</v>
      </c>
      <c r="Z87" s="57">
        <v>81</v>
      </c>
      <c r="AA87" s="57">
        <f t="shared" si="53"/>
        <v>2523.3939393939395</v>
      </c>
      <c r="AB87" s="57">
        <f t="shared" ref="AB87:AB125" si="65">G87/E87</f>
        <v>81.393939393939391</v>
      </c>
      <c r="AC87" s="61">
        <f t="shared" si="64"/>
        <v>2604.787878787879</v>
      </c>
      <c r="AD87" s="61">
        <f>G87/E87</f>
        <v>81.393939393939391</v>
      </c>
      <c r="AE87" s="61">
        <f t="shared" si="54"/>
        <v>2686.1818181818185</v>
      </c>
      <c r="AF87" s="61"/>
      <c r="AG87" s="61">
        <f t="shared" si="55"/>
        <v>2686.1818181818185</v>
      </c>
      <c r="AH87" s="61"/>
      <c r="AI87" s="61">
        <f t="shared" si="55"/>
        <v>2686.1818181818185</v>
      </c>
      <c r="AJ87" s="61"/>
      <c r="AK87" s="61">
        <f t="shared" si="56"/>
        <v>2686.1818181818185</v>
      </c>
      <c r="AL87" s="61"/>
      <c r="AM87" s="61">
        <f t="shared" si="57"/>
        <v>2686.1818181818185</v>
      </c>
      <c r="AN87" s="61"/>
      <c r="AO87" s="61">
        <f t="shared" si="59"/>
        <v>2686.1818181818185</v>
      </c>
      <c r="AP87" s="61"/>
      <c r="AQ87" s="61">
        <f t="shared" si="60"/>
        <v>2686.1818181818185</v>
      </c>
      <c r="AR87" s="61"/>
      <c r="AS87" s="61">
        <f t="shared" si="61"/>
        <v>2686.1818181818185</v>
      </c>
      <c r="AT87" s="61"/>
      <c r="AU87" s="61">
        <f t="shared" si="62"/>
        <v>2686.1818181818185</v>
      </c>
      <c r="AV87" s="57">
        <f t="shared" si="58"/>
        <v>-0.1818181818184712</v>
      </c>
    </row>
    <row r="88" spans="1:48" x14ac:dyDescent="0.2">
      <c r="A88" s="54"/>
      <c r="B88" s="54"/>
      <c r="C88" s="36" t="s">
        <v>223</v>
      </c>
      <c r="D88" s="54"/>
      <c r="E88" s="54">
        <v>33</v>
      </c>
      <c r="F88" s="54"/>
      <c r="G88" s="56">
        <v>1250</v>
      </c>
      <c r="H88" s="56"/>
      <c r="I88" s="56">
        <v>871.33</v>
      </c>
      <c r="J88" s="56"/>
      <c r="K88" s="56">
        <v>37.880000000000003</v>
      </c>
      <c r="L88" s="56"/>
      <c r="M88" s="63">
        <f t="shared" si="51"/>
        <v>909.21</v>
      </c>
      <c r="N88" s="63"/>
      <c r="O88" s="56">
        <v>37.880000000000003</v>
      </c>
      <c r="P88" s="63"/>
      <c r="Q88" s="63">
        <f t="shared" si="52"/>
        <v>947.09</v>
      </c>
      <c r="R88" s="56"/>
      <c r="S88" s="56">
        <v>37.880000000000003</v>
      </c>
      <c r="T88" s="63"/>
      <c r="U88" s="57">
        <v>1061</v>
      </c>
      <c r="V88" s="56">
        <v>1</v>
      </c>
      <c r="W88" s="57">
        <f t="shared" si="38"/>
        <v>1062</v>
      </c>
      <c r="X88" s="56">
        <f t="shared" si="63"/>
        <v>37.878787878787875</v>
      </c>
      <c r="Y88" s="57">
        <f t="shared" si="53"/>
        <v>1099.878787878788</v>
      </c>
      <c r="Z88" s="57">
        <v>38</v>
      </c>
      <c r="AA88" s="57">
        <f t="shared" si="53"/>
        <v>1137.878787878788</v>
      </c>
      <c r="AB88" s="57">
        <f t="shared" si="65"/>
        <v>37.878787878787875</v>
      </c>
      <c r="AC88" s="61">
        <f t="shared" si="64"/>
        <v>1175.757575757576</v>
      </c>
      <c r="AD88" s="61">
        <f t="shared" ref="AD88:AD125" si="66">G88/E88</f>
        <v>37.878787878787875</v>
      </c>
      <c r="AE88" s="61">
        <f t="shared" si="54"/>
        <v>1213.636363636364</v>
      </c>
      <c r="AF88" s="61">
        <v>36</v>
      </c>
      <c r="AG88" s="61">
        <f t="shared" si="55"/>
        <v>1249.636363636364</v>
      </c>
      <c r="AH88" s="61"/>
      <c r="AI88" s="61">
        <f t="shared" si="55"/>
        <v>1249.636363636364</v>
      </c>
      <c r="AJ88" s="61"/>
      <c r="AK88" s="61">
        <f t="shared" si="56"/>
        <v>1249.636363636364</v>
      </c>
      <c r="AL88" s="61"/>
      <c r="AM88" s="61">
        <f t="shared" si="57"/>
        <v>1249.636363636364</v>
      </c>
      <c r="AN88" s="61"/>
      <c r="AO88" s="61">
        <f t="shared" si="59"/>
        <v>1249.636363636364</v>
      </c>
      <c r="AP88" s="61"/>
      <c r="AQ88" s="61">
        <f t="shared" si="60"/>
        <v>1249.636363636364</v>
      </c>
      <c r="AR88" s="61"/>
      <c r="AS88" s="61">
        <f t="shared" si="61"/>
        <v>1249.636363636364</v>
      </c>
      <c r="AT88" s="61"/>
      <c r="AU88" s="61">
        <f t="shared" si="62"/>
        <v>1249.636363636364</v>
      </c>
      <c r="AV88" s="57">
        <f t="shared" si="58"/>
        <v>0.36363636363603291</v>
      </c>
    </row>
    <row r="89" spans="1:48" x14ac:dyDescent="0.2">
      <c r="A89" s="54"/>
      <c r="B89" s="54"/>
      <c r="C89" s="36" t="s">
        <v>250</v>
      </c>
      <c r="D89" s="54"/>
      <c r="E89" s="54">
        <v>33</v>
      </c>
      <c r="F89" s="54"/>
      <c r="G89" s="56">
        <v>205</v>
      </c>
      <c r="H89" s="56"/>
      <c r="I89" s="56">
        <v>136.66</v>
      </c>
      <c r="J89" s="56"/>
      <c r="K89" s="56">
        <v>6.21</v>
      </c>
      <c r="L89" s="56"/>
      <c r="M89" s="63">
        <f t="shared" si="51"/>
        <v>142.87</v>
      </c>
      <c r="N89" s="63"/>
      <c r="O89" s="56">
        <v>6.21</v>
      </c>
      <c r="P89" s="63"/>
      <c r="Q89" s="63">
        <f t="shared" si="52"/>
        <v>149.08000000000001</v>
      </c>
      <c r="R89" s="56"/>
      <c r="S89" s="56">
        <v>6.21</v>
      </c>
      <c r="T89" s="63"/>
      <c r="U89" s="57">
        <v>167</v>
      </c>
      <c r="V89" s="56">
        <v>1</v>
      </c>
      <c r="W89" s="57">
        <f t="shared" si="38"/>
        <v>168</v>
      </c>
      <c r="X89" s="56">
        <f t="shared" si="63"/>
        <v>6.2121212121212119</v>
      </c>
      <c r="Y89" s="57">
        <f t="shared" si="53"/>
        <v>174.21212121212122</v>
      </c>
      <c r="Z89" s="57">
        <v>6</v>
      </c>
      <c r="AA89" s="57">
        <f t="shared" si="53"/>
        <v>180.21212121212122</v>
      </c>
      <c r="AB89" s="57">
        <f t="shared" si="65"/>
        <v>6.2121212121212119</v>
      </c>
      <c r="AC89" s="61">
        <f t="shared" si="64"/>
        <v>186.42424242424244</v>
      </c>
      <c r="AD89" s="61">
        <f t="shared" si="66"/>
        <v>6.2121212121212119</v>
      </c>
      <c r="AE89" s="61">
        <f t="shared" si="54"/>
        <v>192.63636363636365</v>
      </c>
      <c r="AF89" s="61">
        <f>$G$89/$E$89</f>
        <v>6.2121212121212119</v>
      </c>
      <c r="AG89" s="61">
        <f t="shared" si="55"/>
        <v>198.84848484848487</v>
      </c>
      <c r="AH89" s="61">
        <f>$G$89/$E$89</f>
        <v>6.2121212121212119</v>
      </c>
      <c r="AI89" s="61">
        <f t="shared" si="55"/>
        <v>205.06060606060609</v>
      </c>
      <c r="AJ89" s="61"/>
      <c r="AK89" s="61">
        <f t="shared" si="56"/>
        <v>205.06060606060609</v>
      </c>
      <c r="AL89" s="61"/>
      <c r="AM89" s="61">
        <f t="shared" si="57"/>
        <v>205.06060606060609</v>
      </c>
      <c r="AN89" s="61"/>
      <c r="AO89" s="61">
        <f t="shared" si="59"/>
        <v>205.06060606060609</v>
      </c>
      <c r="AP89" s="61"/>
      <c r="AQ89" s="61">
        <f t="shared" si="60"/>
        <v>205.06060606060609</v>
      </c>
      <c r="AR89" s="61"/>
      <c r="AS89" s="61">
        <f t="shared" si="61"/>
        <v>205.06060606060609</v>
      </c>
      <c r="AT89" s="61"/>
      <c r="AU89" s="61">
        <f t="shared" si="62"/>
        <v>205.06060606060609</v>
      </c>
      <c r="AV89" s="57">
        <f t="shared" si="58"/>
        <v>-6.060606060609075E-2</v>
      </c>
    </row>
    <row r="90" spans="1:48" x14ac:dyDescent="0.2">
      <c r="A90" s="54"/>
      <c r="B90" s="54"/>
      <c r="C90" s="36" t="s">
        <v>224</v>
      </c>
      <c r="D90" s="54"/>
      <c r="E90" s="54">
        <v>33</v>
      </c>
      <c r="F90" s="54"/>
      <c r="G90" s="56">
        <v>570</v>
      </c>
      <c r="H90" s="56"/>
      <c r="I90" s="56">
        <v>362.75</v>
      </c>
      <c r="J90" s="56"/>
      <c r="K90" s="56">
        <v>17.27</v>
      </c>
      <c r="L90" s="56"/>
      <c r="M90" s="63">
        <f t="shared" si="51"/>
        <v>380.02</v>
      </c>
      <c r="N90" s="63"/>
      <c r="O90" s="56">
        <v>17.27</v>
      </c>
      <c r="P90" s="63"/>
      <c r="Q90" s="63">
        <f t="shared" si="52"/>
        <v>397.28999999999996</v>
      </c>
      <c r="R90" s="56"/>
      <c r="S90" s="56">
        <v>17.27</v>
      </c>
      <c r="T90" s="63"/>
      <c r="U90" s="57">
        <v>449</v>
      </c>
      <c r="V90" s="56">
        <v>1</v>
      </c>
      <c r="W90" s="57">
        <f t="shared" si="38"/>
        <v>450</v>
      </c>
      <c r="X90" s="56">
        <f t="shared" si="63"/>
        <v>17.272727272727273</v>
      </c>
      <c r="Y90" s="57">
        <f t="shared" si="53"/>
        <v>467.27272727272725</v>
      </c>
      <c r="Z90" s="57">
        <v>17</v>
      </c>
      <c r="AA90" s="57">
        <f t="shared" si="53"/>
        <v>484.27272727272725</v>
      </c>
      <c r="AB90" s="57">
        <f t="shared" si="65"/>
        <v>17.272727272727273</v>
      </c>
      <c r="AC90" s="61">
        <f t="shared" si="64"/>
        <v>501.5454545454545</v>
      </c>
      <c r="AD90" s="61">
        <f t="shared" si="66"/>
        <v>17.272727272727273</v>
      </c>
      <c r="AE90" s="61">
        <f t="shared" si="54"/>
        <v>518.81818181818176</v>
      </c>
      <c r="AF90" s="61">
        <f>$G$90/$E$90</f>
        <v>17.272727272727273</v>
      </c>
      <c r="AG90" s="61">
        <f t="shared" si="55"/>
        <v>536.09090909090901</v>
      </c>
      <c r="AH90" s="61">
        <f>$G$90/$E$90</f>
        <v>17.272727272727273</v>
      </c>
      <c r="AI90" s="61">
        <f t="shared" si="55"/>
        <v>553.36363636363626</v>
      </c>
      <c r="AJ90" s="61">
        <f>$G$90/$E$90-1</f>
        <v>16.272727272727273</v>
      </c>
      <c r="AK90" s="61">
        <f t="shared" si="56"/>
        <v>569.63636363636351</v>
      </c>
      <c r="AL90" s="61">
        <v>0</v>
      </c>
      <c r="AM90" s="61">
        <f t="shared" si="57"/>
        <v>569.63636363636351</v>
      </c>
      <c r="AN90" s="61">
        <v>0</v>
      </c>
      <c r="AO90" s="61">
        <f t="shared" si="59"/>
        <v>569.63636363636351</v>
      </c>
      <c r="AP90" s="61">
        <v>0</v>
      </c>
      <c r="AQ90" s="61">
        <f t="shared" si="60"/>
        <v>569.63636363636351</v>
      </c>
      <c r="AR90" s="61">
        <v>0</v>
      </c>
      <c r="AS90" s="61">
        <f t="shared" si="61"/>
        <v>569.63636363636351</v>
      </c>
      <c r="AT90" s="61">
        <v>0</v>
      </c>
      <c r="AU90" s="61">
        <f t="shared" si="62"/>
        <v>569.63636363636351</v>
      </c>
      <c r="AV90" s="57">
        <f t="shared" si="58"/>
        <v>0.36363636363648766</v>
      </c>
    </row>
    <row r="91" spans="1:48" x14ac:dyDescent="0.2">
      <c r="A91" s="54"/>
      <c r="B91" s="54"/>
      <c r="C91" s="36" t="s">
        <v>251</v>
      </c>
      <c r="D91" s="54"/>
      <c r="E91" s="54">
        <v>33</v>
      </c>
      <c r="F91" s="54"/>
      <c r="G91" s="56">
        <v>277</v>
      </c>
      <c r="H91" s="56"/>
      <c r="I91" s="56">
        <v>167.87</v>
      </c>
      <c r="J91" s="56"/>
      <c r="K91" s="56">
        <v>8.39</v>
      </c>
      <c r="L91" s="56"/>
      <c r="M91" s="63">
        <f t="shared" si="51"/>
        <v>176.26</v>
      </c>
      <c r="N91" s="63"/>
      <c r="O91" s="56">
        <v>8.39</v>
      </c>
      <c r="P91" s="63"/>
      <c r="Q91" s="63">
        <f t="shared" si="52"/>
        <v>184.64999999999998</v>
      </c>
      <c r="R91" s="56"/>
      <c r="S91" s="56">
        <v>8.39</v>
      </c>
      <c r="T91" s="63"/>
      <c r="U91" s="57">
        <v>209</v>
      </c>
      <c r="V91" s="56">
        <v>1</v>
      </c>
      <c r="W91" s="57">
        <f t="shared" si="38"/>
        <v>210</v>
      </c>
      <c r="X91" s="56">
        <f t="shared" si="63"/>
        <v>8.3939393939393945</v>
      </c>
      <c r="Y91" s="57">
        <f t="shared" si="53"/>
        <v>218.39393939393941</v>
      </c>
      <c r="Z91" s="57">
        <v>8</v>
      </c>
      <c r="AA91" s="57">
        <f t="shared" si="53"/>
        <v>226.39393939393941</v>
      </c>
      <c r="AB91" s="57">
        <f t="shared" si="65"/>
        <v>8.3939393939393945</v>
      </c>
      <c r="AC91" s="61">
        <f t="shared" si="64"/>
        <v>234.78787878787881</v>
      </c>
      <c r="AD91" s="61">
        <f t="shared" si="66"/>
        <v>8.3939393939393945</v>
      </c>
      <c r="AE91" s="61">
        <f t="shared" si="54"/>
        <v>243.18181818181822</v>
      </c>
      <c r="AF91" s="61">
        <f>$G$91/$E$91</f>
        <v>8.3939393939393945</v>
      </c>
      <c r="AG91" s="61">
        <f t="shared" si="55"/>
        <v>251.57575757575762</v>
      </c>
      <c r="AH91" s="61">
        <f>$G$91/$E$91</f>
        <v>8.3939393939393945</v>
      </c>
      <c r="AI91" s="61">
        <f t="shared" si="55"/>
        <v>259.969696969697</v>
      </c>
      <c r="AJ91" s="61">
        <f>$G$91/$E$91</f>
        <v>8.3939393939393945</v>
      </c>
      <c r="AK91" s="61">
        <f t="shared" si="56"/>
        <v>268.36363636363637</v>
      </c>
      <c r="AL91" s="61">
        <f>$G$91/$E$91</f>
        <v>8.3939393939393945</v>
      </c>
      <c r="AM91" s="61">
        <f t="shared" si="57"/>
        <v>276.75757575757575</v>
      </c>
      <c r="AN91" s="61">
        <v>0</v>
      </c>
      <c r="AO91" s="61">
        <f t="shared" si="59"/>
        <v>276.75757575757575</v>
      </c>
      <c r="AP91" s="61">
        <v>0</v>
      </c>
      <c r="AQ91" s="61">
        <f t="shared" si="60"/>
        <v>276.75757575757575</v>
      </c>
      <c r="AR91" s="61">
        <v>0</v>
      </c>
      <c r="AS91" s="61">
        <f t="shared" si="61"/>
        <v>276.75757575757575</v>
      </c>
      <c r="AT91" s="61">
        <v>0</v>
      </c>
      <c r="AU91" s="61">
        <f t="shared" si="62"/>
        <v>276.75757575757575</v>
      </c>
      <c r="AV91" s="57">
        <f t="shared" si="58"/>
        <v>0.24242424242424931</v>
      </c>
    </row>
    <row r="92" spans="1:48" x14ac:dyDescent="0.2">
      <c r="A92" s="54"/>
      <c r="B92" s="54"/>
      <c r="C92" s="36" t="s">
        <v>252</v>
      </c>
      <c r="D92" s="54"/>
      <c r="E92" s="54">
        <v>40</v>
      </c>
      <c r="F92" s="54"/>
      <c r="G92" s="56">
        <v>75</v>
      </c>
      <c r="H92" s="56"/>
      <c r="I92" s="56">
        <v>24.48</v>
      </c>
      <c r="J92" s="56"/>
      <c r="K92" s="56">
        <v>1.88</v>
      </c>
      <c r="L92" s="56"/>
      <c r="M92" s="63">
        <f t="shared" si="51"/>
        <v>26.36</v>
      </c>
      <c r="N92" s="63"/>
      <c r="O92" s="56">
        <v>1.88</v>
      </c>
      <c r="P92" s="63"/>
      <c r="Q92" s="63">
        <f t="shared" si="52"/>
        <v>28.24</v>
      </c>
      <c r="R92" s="56"/>
      <c r="S92" s="56">
        <v>1.88</v>
      </c>
      <c r="T92" s="63"/>
      <c r="U92" s="57">
        <v>34</v>
      </c>
      <c r="V92" s="56">
        <v>1</v>
      </c>
      <c r="W92" s="57">
        <f t="shared" si="38"/>
        <v>35</v>
      </c>
      <c r="X92" s="56">
        <f t="shared" si="63"/>
        <v>1.875</v>
      </c>
      <c r="Y92" s="57">
        <f t="shared" si="53"/>
        <v>36.875</v>
      </c>
      <c r="Z92" s="57">
        <v>2</v>
      </c>
      <c r="AA92" s="57">
        <f t="shared" si="53"/>
        <v>38.875</v>
      </c>
      <c r="AB92" s="57">
        <f t="shared" si="65"/>
        <v>1.875</v>
      </c>
      <c r="AC92" s="61">
        <f t="shared" si="64"/>
        <v>40.75</v>
      </c>
      <c r="AD92" s="61">
        <f t="shared" si="66"/>
        <v>1.875</v>
      </c>
      <c r="AE92" s="61">
        <f t="shared" si="54"/>
        <v>42.625</v>
      </c>
      <c r="AF92" s="61">
        <f>$G$92/$E$92</f>
        <v>1.875</v>
      </c>
      <c r="AG92" s="61">
        <f t="shared" si="55"/>
        <v>44.5</v>
      </c>
      <c r="AH92" s="61">
        <f>$G$92/$E$92</f>
        <v>1.875</v>
      </c>
      <c r="AI92" s="61">
        <f t="shared" si="55"/>
        <v>46.375</v>
      </c>
      <c r="AJ92" s="61">
        <f>$G$92/$E$92</f>
        <v>1.875</v>
      </c>
      <c r="AK92" s="61">
        <f t="shared" si="56"/>
        <v>48.25</v>
      </c>
      <c r="AL92" s="61">
        <f>$G$92/$E$92</f>
        <v>1.875</v>
      </c>
      <c r="AM92" s="61">
        <f t="shared" si="57"/>
        <v>50.125</v>
      </c>
      <c r="AN92" s="61">
        <f>$G$92/$E$92</f>
        <v>1.875</v>
      </c>
      <c r="AO92" s="61">
        <f t="shared" si="59"/>
        <v>52</v>
      </c>
      <c r="AP92" s="61">
        <f>$G$92/$E$92</f>
        <v>1.875</v>
      </c>
      <c r="AQ92" s="61">
        <f t="shared" si="60"/>
        <v>53.875</v>
      </c>
      <c r="AR92" s="61">
        <f>$G$92/$E$92</f>
        <v>1.875</v>
      </c>
      <c r="AS92" s="61">
        <f t="shared" si="61"/>
        <v>55.75</v>
      </c>
      <c r="AT92" s="61">
        <f>$G$92/$E$92</f>
        <v>1.875</v>
      </c>
      <c r="AU92" s="61">
        <f t="shared" si="62"/>
        <v>57.625</v>
      </c>
      <c r="AV92" s="57">
        <f t="shared" si="58"/>
        <v>17.375</v>
      </c>
    </row>
    <row r="93" spans="1:48" x14ac:dyDescent="0.2">
      <c r="A93" s="54"/>
      <c r="B93" s="54"/>
      <c r="C93" s="36" t="s">
        <v>253</v>
      </c>
      <c r="D93" s="54"/>
      <c r="E93" s="54">
        <v>40</v>
      </c>
      <c r="F93" s="54"/>
      <c r="G93" s="56">
        <v>1269.3399999999999</v>
      </c>
      <c r="H93" s="56"/>
      <c r="I93" s="56">
        <v>415.98</v>
      </c>
      <c r="J93" s="56"/>
      <c r="K93" s="56">
        <v>31.73</v>
      </c>
      <c r="L93" s="56"/>
      <c r="M93" s="63">
        <f t="shared" si="51"/>
        <v>447.71000000000004</v>
      </c>
      <c r="N93" s="63"/>
      <c r="O93" s="56">
        <v>31.73</v>
      </c>
      <c r="P93" s="63"/>
      <c r="Q93" s="63">
        <f t="shared" si="52"/>
        <v>479.44000000000005</v>
      </c>
      <c r="R93" s="56"/>
      <c r="S93" s="56">
        <v>31.73</v>
      </c>
      <c r="T93" s="63"/>
      <c r="U93" s="57">
        <v>575</v>
      </c>
      <c r="V93" s="56">
        <v>1</v>
      </c>
      <c r="W93" s="57">
        <f t="shared" si="38"/>
        <v>576</v>
      </c>
      <c r="X93" s="56">
        <f t="shared" si="63"/>
        <v>31.733499999999999</v>
      </c>
      <c r="Y93" s="57">
        <f t="shared" si="53"/>
        <v>607.73350000000005</v>
      </c>
      <c r="Z93" s="57">
        <v>32</v>
      </c>
      <c r="AA93" s="57">
        <f t="shared" si="53"/>
        <v>639.73350000000005</v>
      </c>
      <c r="AB93" s="57">
        <f t="shared" si="65"/>
        <v>31.733499999999999</v>
      </c>
      <c r="AC93" s="61">
        <f t="shared" si="64"/>
        <v>671.4670000000001</v>
      </c>
      <c r="AD93" s="61">
        <f t="shared" si="66"/>
        <v>31.733499999999999</v>
      </c>
      <c r="AE93" s="61">
        <f t="shared" si="54"/>
        <v>703.20050000000015</v>
      </c>
      <c r="AF93" s="61">
        <f>$G$93/$E$93</f>
        <v>31.733499999999999</v>
      </c>
      <c r="AG93" s="61">
        <f t="shared" si="55"/>
        <v>734.9340000000002</v>
      </c>
      <c r="AH93" s="61">
        <f>$G$93/$E$93</f>
        <v>31.733499999999999</v>
      </c>
      <c r="AI93" s="61">
        <f t="shared" si="55"/>
        <v>766.66750000000025</v>
      </c>
      <c r="AJ93" s="61">
        <f>$G$93/$E$93</f>
        <v>31.733499999999999</v>
      </c>
      <c r="AK93" s="61">
        <f t="shared" si="56"/>
        <v>798.40100000000029</v>
      </c>
      <c r="AL93" s="61">
        <f>$G$93/$E$93</f>
        <v>31.733499999999999</v>
      </c>
      <c r="AM93" s="61">
        <f t="shared" si="57"/>
        <v>830.13450000000034</v>
      </c>
      <c r="AN93" s="61">
        <f>$G$93/$E$93</f>
        <v>31.733499999999999</v>
      </c>
      <c r="AO93" s="61">
        <f t="shared" si="59"/>
        <v>861.86800000000039</v>
      </c>
      <c r="AP93" s="61">
        <f>$G$93/$E$93</f>
        <v>31.733499999999999</v>
      </c>
      <c r="AQ93" s="61">
        <f t="shared" si="60"/>
        <v>893.60150000000044</v>
      </c>
      <c r="AR93" s="61">
        <f>$G$93/$E$93</f>
        <v>31.733499999999999</v>
      </c>
      <c r="AS93" s="61">
        <f t="shared" si="61"/>
        <v>925.33500000000049</v>
      </c>
      <c r="AT93" s="61">
        <f>$G$93/$E$93</f>
        <v>31.733499999999999</v>
      </c>
      <c r="AU93" s="61">
        <f t="shared" si="62"/>
        <v>957.06850000000054</v>
      </c>
      <c r="AV93" s="57">
        <f t="shared" si="58"/>
        <v>312.27149999999938</v>
      </c>
    </row>
    <row r="94" spans="1:48" x14ac:dyDescent="0.2">
      <c r="A94" s="54"/>
      <c r="B94" s="54"/>
      <c r="C94" s="36" t="s">
        <v>254</v>
      </c>
      <c r="D94" s="54"/>
      <c r="E94" s="54">
        <v>40</v>
      </c>
      <c r="F94" s="54"/>
      <c r="G94" s="56">
        <v>463</v>
      </c>
      <c r="H94" s="56"/>
      <c r="I94" s="56">
        <v>161.13999999999999</v>
      </c>
      <c r="J94" s="56" t="s">
        <v>255</v>
      </c>
      <c r="K94" s="56">
        <v>11.58</v>
      </c>
      <c r="L94" s="56"/>
      <c r="M94" s="63">
        <f t="shared" si="51"/>
        <v>172.72</v>
      </c>
      <c r="N94" s="63"/>
      <c r="O94" s="56">
        <v>11.58</v>
      </c>
      <c r="P94" s="63"/>
      <c r="Q94" s="63">
        <f t="shared" si="52"/>
        <v>184.3</v>
      </c>
      <c r="R94" s="56"/>
      <c r="S94" s="56">
        <v>11.58</v>
      </c>
      <c r="T94" s="63"/>
      <c r="U94" s="57">
        <v>220</v>
      </c>
      <c r="V94" s="56">
        <v>1</v>
      </c>
      <c r="W94" s="57">
        <f t="shared" si="38"/>
        <v>221</v>
      </c>
      <c r="X94" s="56">
        <f t="shared" si="63"/>
        <v>11.574999999999999</v>
      </c>
      <c r="Y94" s="57">
        <f t="shared" si="53"/>
        <v>232.57499999999999</v>
      </c>
      <c r="Z94" s="57">
        <v>12</v>
      </c>
      <c r="AA94" s="57">
        <f t="shared" si="53"/>
        <v>244.57499999999999</v>
      </c>
      <c r="AB94" s="57">
        <f t="shared" si="65"/>
        <v>11.574999999999999</v>
      </c>
      <c r="AC94" s="61">
        <f t="shared" si="64"/>
        <v>256.14999999999998</v>
      </c>
      <c r="AD94" s="61">
        <f t="shared" si="66"/>
        <v>11.574999999999999</v>
      </c>
      <c r="AE94" s="61">
        <f t="shared" si="54"/>
        <v>267.72499999999997</v>
      </c>
      <c r="AF94" s="61">
        <f>$G$94/$E$94</f>
        <v>11.574999999999999</v>
      </c>
      <c r="AG94" s="61">
        <f t="shared" si="55"/>
        <v>279.29999999999995</v>
      </c>
      <c r="AH94" s="61">
        <f>$G$94/$E$94</f>
        <v>11.574999999999999</v>
      </c>
      <c r="AI94" s="61">
        <f t="shared" si="55"/>
        <v>290.87499999999994</v>
      </c>
      <c r="AJ94" s="61">
        <f>$G$94/$E$94</f>
        <v>11.574999999999999</v>
      </c>
      <c r="AK94" s="61">
        <f t="shared" si="56"/>
        <v>302.44999999999993</v>
      </c>
      <c r="AL94" s="61">
        <f>$G$94/$E$94</f>
        <v>11.574999999999999</v>
      </c>
      <c r="AM94" s="61">
        <f t="shared" si="57"/>
        <v>314.02499999999992</v>
      </c>
      <c r="AN94" s="61">
        <f>$G$94/$E$94</f>
        <v>11.574999999999999</v>
      </c>
      <c r="AO94" s="61">
        <f t="shared" si="59"/>
        <v>325.59999999999991</v>
      </c>
      <c r="AP94" s="61">
        <f>$G$94/$E$94</f>
        <v>11.574999999999999</v>
      </c>
      <c r="AQ94" s="61">
        <f t="shared" si="60"/>
        <v>337.1749999999999</v>
      </c>
      <c r="AR94" s="61">
        <f>$G$94/$E$94</f>
        <v>11.574999999999999</v>
      </c>
      <c r="AS94" s="61">
        <f t="shared" si="61"/>
        <v>348.74999999999989</v>
      </c>
      <c r="AT94" s="61">
        <f>$G$94/$E$94</f>
        <v>11.574999999999999</v>
      </c>
      <c r="AU94" s="61">
        <f t="shared" si="62"/>
        <v>360.32499999999987</v>
      </c>
      <c r="AV94" s="57">
        <f t="shared" si="58"/>
        <v>102.67500000000013</v>
      </c>
    </row>
    <row r="95" spans="1:48" x14ac:dyDescent="0.2">
      <c r="A95" s="54"/>
      <c r="B95" s="54"/>
      <c r="C95" s="36" t="s">
        <v>256</v>
      </c>
      <c r="D95" s="54"/>
      <c r="E95" s="54">
        <v>40</v>
      </c>
      <c r="F95" s="54"/>
      <c r="G95" s="56">
        <v>768.36</v>
      </c>
      <c r="H95" s="56"/>
      <c r="I95" s="56">
        <v>252.2</v>
      </c>
      <c r="J95" s="56"/>
      <c r="K95" s="56">
        <v>19.21</v>
      </c>
      <c r="L95" s="56"/>
      <c r="M95" s="63">
        <f t="shared" si="51"/>
        <v>271.40999999999997</v>
      </c>
      <c r="N95" s="63"/>
      <c r="O95" s="56">
        <v>19.21</v>
      </c>
      <c r="P95" s="63"/>
      <c r="Q95" s="63">
        <f t="shared" si="52"/>
        <v>290.61999999999995</v>
      </c>
      <c r="R95" s="56"/>
      <c r="S95" s="56">
        <v>19.21</v>
      </c>
      <c r="T95" s="63"/>
      <c r="U95" s="57">
        <v>348</v>
      </c>
      <c r="V95" s="56">
        <v>1</v>
      </c>
      <c r="W95" s="57">
        <f t="shared" si="38"/>
        <v>349</v>
      </c>
      <c r="X95" s="56">
        <f t="shared" si="63"/>
        <v>19.209</v>
      </c>
      <c r="Y95" s="57">
        <f t="shared" si="53"/>
        <v>368.209</v>
      </c>
      <c r="Z95" s="57">
        <v>19</v>
      </c>
      <c r="AA95" s="57">
        <f t="shared" si="53"/>
        <v>387.209</v>
      </c>
      <c r="AB95" s="57">
        <f t="shared" si="65"/>
        <v>19.209</v>
      </c>
      <c r="AC95" s="61">
        <f t="shared" si="64"/>
        <v>406.41800000000001</v>
      </c>
      <c r="AD95" s="61">
        <f t="shared" si="66"/>
        <v>19.209</v>
      </c>
      <c r="AE95" s="61">
        <f t="shared" si="54"/>
        <v>425.62700000000001</v>
      </c>
      <c r="AF95" s="61">
        <f>$G$95/$E$95</f>
        <v>19.209</v>
      </c>
      <c r="AG95" s="61">
        <f t="shared" si="55"/>
        <v>444.83600000000001</v>
      </c>
      <c r="AH95" s="61">
        <f>$G$95/$E$95</f>
        <v>19.209</v>
      </c>
      <c r="AI95" s="61">
        <f t="shared" si="55"/>
        <v>464.04500000000002</v>
      </c>
      <c r="AJ95" s="61">
        <f>$G$95/$E$95</f>
        <v>19.209</v>
      </c>
      <c r="AK95" s="61">
        <f t="shared" si="56"/>
        <v>483.25400000000002</v>
      </c>
      <c r="AL95" s="61">
        <f>$G$95/$E$95</f>
        <v>19.209</v>
      </c>
      <c r="AM95" s="61">
        <f t="shared" si="57"/>
        <v>502.46300000000002</v>
      </c>
      <c r="AN95" s="61">
        <f>$G$95/$E$95</f>
        <v>19.209</v>
      </c>
      <c r="AO95" s="61">
        <f t="shared" si="59"/>
        <v>521.67200000000003</v>
      </c>
      <c r="AP95" s="61">
        <f>$G$95/$E$95</f>
        <v>19.209</v>
      </c>
      <c r="AQ95" s="61">
        <f t="shared" si="60"/>
        <v>540.88099999999997</v>
      </c>
      <c r="AR95" s="61">
        <f>$G$95/$E$95</f>
        <v>19.209</v>
      </c>
      <c r="AS95" s="61">
        <f t="shared" si="61"/>
        <v>560.08999999999992</v>
      </c>
      <c r="AT95" s="61">
        <f>$G$95/$E$95</f>
        <v>19.209</v>
      </c>
      <c r="AU95" s="61">
        <f t="shared" si="62"/>
        <v>579.29899999999986</v>
      </c>
      <c r="AV95" s="57">
        <f t="shared" si="58"/>
        <v>189.06100000000015</v>
      </c>
    </row>
    <row r="96" spans="1:48" x14ac:dyDescent="0.2">
      <c r="A96" s="54"/>
      <c r="B96" s="54"/>
      <c r="C96" s="36" t="s">
        <v>257</v>
      </c>
      <c r="D96" s="54"/>
      <c r="E96" s="54">
        <v>5</v>
      </c>
      <c r="F96" s="54"/>
      <c r="G96" s="56">
        <v>317.83999999999997</v>
      </c>
      <c r="H96" s="56"/>
      <c r="I96" s="56">
        <v>692.82</v>
      </c>
      <c r="J96" s="56"/>
      <c r="K96" s="63">
        <v>-374.98</v>
      </c>
      <c r="L96" s="56"/>
      <c r="M96" s="63">
        <f t="shared" si="51"/>
        <v>317.84000000000003</v>
      </c>
      <c r="N96" s="63"/>
      <c r="O96" s="63">
        <v>0</v>
      </c>
      <c r="P96" s="63"/>
      <c r="Q96" s="63">
        <f t="shared" si="52"/>
        <v>317.84000000000003</v>
      </c>
      <c r="R96" s="56"/>
      <c r="S96" s="63">
        <v>0</v>
      </c>
      <c r="T96" s="63"/>
      <c r="U96" s="57">
        <v>318</v>
      </c>
      <c r="V96" s="56">
        <v>0</v>
      </c>
      <c r="W96" s="57">
        <f t="shared" si="38"/>
        <v>318</v>
      </c>
      <c r="X96" s="56">
        <f t="shared" si="63"/>
        <v>63.567999999999998</v>
      </c>
      <c r="Y96" s="57">
        <f t="shared" si="53"/>
        <v>381.56799999999998</v>
      </c>
      <c r="Z96" s="57">
        <v>64</v>
      </c>
      <c r="AA96" s="57">
        <f t="shared" si="53"/>
        <v>445.56799999999998</v>
      </c>
      <c r="AB96" s="57">
        <v>-128</v>
      </c>
      <c r="AC96" s="61">
        <f t="shared" si="64"/>
        <v>317.56799999999998</v>
      </c>
      <c r="AD96" s="61">
        <v>0</v>
      </c>
      <c r="AE96" s="61">
        <f t="shared" si="54"/>
        <v>317.56799999999998</v>
      </c>
      <c r="AF96" s="61">
        <v>0</v>
      </c>
      <c r="AG96" s="61">
        <f t="shared" si="55"/>
        <v>317.56799999999998</v>
      </c>
      <c r="AH96" s="61">
        <v>0</v>
      </c>
      <c r="AI96" s="61">
        <f t="shared" si="55"/>
        <v>317.56799999999998</v>
      </c>
      <c r="AJ96" s="61">
        <v>0</v>
      </c>
      <c r="AK96" s="61">
        <f t="shared" si="56"/>
        <v>317.56799999999998</v>
      </c>
      <c r="AL96" s="61">
        <v>0</v>
      </c>
      <c r="AM96" s="61">
        <f t="shared" si="57"/>
        <v>317.56799999999998</v>
      </c>
      <c r="AN96" s="61">
        <v>0</v>
      </c>
      <c r="AO96" s="61">
        <f t="shared" si="59"/>
        <v>317.56799999999998</v>
      </c>
      <c r="AP96" s="61">
        <v>0</v>
      </c>
      <c r="AQ96" s="61">
        <f t="shared" si="60"/>
        <v>317.56799999999998</v>
      </c>
      <c r="AR96" s="61">
        <v>0</v>
      </c>
      <c r="AS96" s="61">
        <f t="shared" si="61"/>
        <v>317.56799999999998</v>
      </c>
      <c r="AT96" s="61">
        <v>0</v>
      </c>
      <c r="AU96" s="61">
        <f t="shared" si="62"/>
        <v>317.56799999999998</v>
      </c>
      <c r="AV96" s="57">
        <f t="shared" si="58"/>
        <v>0.27199999999999136</v>
      </c>
    </row>
    <row r="97" spans="1:48" x14ac:dyDescent="0.2">
      <c r="A97" s="54"/>
      <c r="B97" s="54"/>
      <c r="C97" s="36" t="s">
        <v>258</v>
      </c>
      <c r="D97" s="54"/>
      <c r="E97" s="54">
        <v>10</v>
      </c>
      <c r="F97" s="54"/>
      <c r="G97" s="56">
        <v>283.20999999999998</v>
      </c>
      <c r="H97" s="56"/>
      <c r="I97" s="56">
        <v>283.20999999999998</v>
      </c>
      <c r="J97" s="56"/>
      <c r="K97" s="63" t="s">
        <v>191</v>
      </c>
      <c r="L97" s="56"/>
      <c r="M97" s="63">
        <f t="shared" si="51"/>
        <v>283.20999999999998</v>
      </c>
      <c r="N97" s="63"/>
      <c r="O97" s="63" t="s">
        <v>191</v>
      </c>
      <c r="P97" s="63"/>
      <c r="Q97" s="63">
        <f t="shared" si="52"/>
        <v>283.20999999999998</v>
      </c>
      <c r="R97" s="56"/>
      <c r="S97" s="63" t="s">
        <v>191</v>
      </c>
      <c r="T97" s="63"/>
      <c r="U97" s="57">
        <v>283</v>
      </c>
      <c r="V97" s="56">
        <v>0</v>
      </c>
      <c r="W97" s="57">
        <f t="shared" si="38"/>
        <v>283</v>
      </c>
      <c r="X97" s="56">
        <f t="shared" si="63"/>
        <v>28.320999999999998</v>
      </c>
      <c r="Y97" s="57">
        <f t="shared" si="53"/>
        <v>311.32100000000003</v>
      </c>
      <c r="Z97" s="57">
        <v>28</v>
      </c>
      <c r="AA97" s="57">
        <f t="shared" si="53"/>
        <v>339.32100000000003</v>
      </c>
      <c r="AB97" s="57">
        <v>-56</v>
      </c>
      <c r="AC97" s="61">
        <f t="shared" si="64"/>
        <v>283.32100000000003</v>
      </c>
      <c r="AD97" s="61">
        <v>0</v>
      </c>
      <c r="AE97" s="61">
        <f t="shared" si="54"/>
        <v>283.32100000000003</v>
      </c>
      <c r="AF97" s="61">
        <v>0</v>
      </c>
      <c r="AG97" s="61">
        <f t="shared" si="55"/>
        <v>283.32100000000003</v>
      </c>
      <c r="AH97" s="61">
        <v>0</v>
      </c>
      <c r="AI97" s="61">
        <f t="shared" si="55"/>
        <v>283.32100000000003</v>
      </c>
      <c r="AJ97" s="61">
        <v>0</v>
      </c>
      <c r="AK97" s="61">
        <f t="shared" si="56"/>
        <v>283.32100000000003</v>
      </c>
      <c r="AL97" s="61">
        <v>0</v>
      </c>
      <c r="AM97" s="61">
        <f t="shared" si="57"/>
        <v>283.32100000000003</v>
      </c>
      <c r="AN97" s="61">
        <v>0</v>
      </c>
      <c r="AO97" s="61">
        <f t="shared" si="59"/>
        <v>283.32100000000003</v>
      </c>
      <c r="AP97" s="61">
        <v>0</v>
      </c>
      <c r="AQ97" s="61">
        <f t="shared" si="60"/>
        <v>283.32100000000003</v>
      </c>
      <c r="AR97" s="61">
        <v>0</v>
      </c>
      <c r="AS97" s="61">
        <f t="shared" si="61"/>
        <v>283.32100000000003</v>
      </c>
      <c r="AT97" s="61">
        <v>0</v>
      </c>
      <c r="AU97" s="61">
        <f t="shared" si="62"/>
        <v>283.32100000000003</v>
      </c>
      <c r="AV97" s="57">
        <f t="shared" si="58"/>
        <v>-0.11100000000004684</v>
      </c>
    </row>
    <row r="98" spans="1:48" x14ac:dyDescent="0.2">
      <c r="A98" s="54"/>
      <c r="B98" s="54"/>
      <c r="C98" s="36" t="s">
        <v>192</v>
      </c>
      <c r="D98" s="54"/>
      <c r="E98" s="54">
        <v>40</v>
      </c>
      <c r="F98" s="54"/>
      <c r="G98" s="56">
        <v>1250</v>
      </c>
      <c r="H98" s="56"/>
      <c r="I98" s="56">
        <v>390.75</v>
      </c>
      <c r="J98" s="56"/>
      <c r="K98" s="56">
        <v>31.25</v>
      </c>
      <c r="L98" s="56"/>
      <c r="M98" s="63">
        <f t="shared" si="51"/>
        <v>422</v>
      </c>
      <c r="N98" s="63"/>
      <c r="O98" s="56">
        <v>31.25</v>
      </c>
      <c r="P98" s="63"/>
      <c r="Q98" s="63">
        <f t="shared" si="52"/>
        <v>453.25</v>
      </c>
      <c r="R98" s="56"/>
      <c r="S98" s="56">
        <v>31.25</v>
      </c>
      <c r="T98" s="63"/>
      <c r="U98" s="57">
        <v>547</v>
      </c>
      <c r="V98" s="56">
        <f t="shared" ref="V98:V110" si="67">+G98/E98</f>
        <v>31.25</v>
      </c>
      <c r="W98" s="57">
        <f t="shared" si="38"/>
        <v>578.25</v>
      </c>
      <c r="X98" s="56">
        <f t="shared" si="63"/>
        <v>31.25</v>
      </c>
      <c r="Y98" s="57">
        <f t="shared" si="53"/>
        <v>609.5</v>
      </c>
      <c r="Z98" s="57">
        <v>31</v>
      </c>
      <c r="AA98" s="57">
        <f t="shared" si="53"/>
        <v>640.5</v>
      </c>
      <c r="AB98" s="57">
        <f t="shared" si="65"/>
        <v>31.25</v>
      </c>
      <c r="AC98" s="61">
        <f t="shared" si="64"/>
        <v>671.75</v>
      </c>
      <c r="AD98" s="61">
        <f t="shared" si="66"/>
        <v>31.25</v>
      </c>
      <c r="AE98" s="61">
        <f t="shared" si="54"/>
        <v>703</v>
      </c>
      <c r="AF98" s="61">
        <f>$G$98/$E$98</f>
        <v>31.25</v>
      </c>
      <c r="AG98" s="61">
        <f t="shared" si="55"/>
        <v>734.25</v>
      </c>
      <c r="AH98" s="61">
        <f>$G$98/$E$98</f>
        <v>31.25</v>
      </c>
      <c r="AI98" s="61">
        <f t="shared" si="55"/>
        <v>765.5</v>
      </c>
      <c r="AJ98" s="61">
        <f>$G$98/$E$98</f>
        <v>31.25</v>
      </c>
      <c r="AK98" s="61">
        <f t="shared" si="56"/>
        <v>796.75</v>
      </c>
      <c r="AL98" s="61">
        <f>$G$98/$E$98</f>
        <v>31.25</v>
      </c>
      <c r="AM98" s="61">
        <f t="shared" si="57"/>
        <v>828</v>
      </c>
      <c r="AN98" s="61">
        <f>$G$98/$E$98</f>
        <v>31.25</v>
      </c>
      <c r="AO98" s="61">
        <f t="shared" si="59"/>
        <v>859.25</v>
      </c>
      <c r="AP98" s="61">
        <f>$G$98/$E$98</f>
        <v>31.25</v>
      </c>
      <c r="AQ98" s="61">
        <f t="shared" si="60"/>
        <v>890.5</v>
      </c>
      <c r="AR98" s="61">
        <f>$G$98/$E$98</f>
        <v>31.25</v>
      </c>
      <c r="AS98" s="61">
        <f t="shared" si="61"/>
        <v>921.75</v>
      </c>
      <c r="AT98" s="61">
        <f>$G$98/$E$98</f>
        <v>31.25</v>
      </c>
      <c r="AU98" s="61">
        <f t="shared" si="62"/>
        <v>953</v>
      </c>
      <c r="AV98" s="57">
        <f t="shared" si="58"/>
        <v>297</v>
      </c>
    </row>
    <row r="99" spans="1:48" x14ac:dyDescent="0.2">
      <c r="A99" s="54" t="s">
        <v>259</v>
      </c>
      <c r="B99" s="54"/>
      <c r="C99" s="36" t="s">
        <v>260</v>
      </c>
      <c r="D99" s="54"/>
      <c r="E99" s="54">
        <v>40</v>
      </c>
      <c r="F99" s="54"/>
      <c r="G99" s="56">
        <v>1577.05</v>
      </c>
      <c r="H99" s="56"/>
      <c r="I99" s="56">
        <v>323</v>
      </c>
      <c r="J99" s="56"/>
      <c r="K99" s="56">
        <v>32.299999999999997</v>
      </c>
      <c r="L99" s="56"/>
      <c r="M99" s="63">
        <f t="shared" si="51"/>
        <v>355.3</v>
      </c>
      <c r="N99" s="63"/>
      <c r="O99" s="56">
        <v>32.299999999999997</v>
      </c>
      <c r="P99" s="63"/>
      <c r="Q99" s="63">
        <f t="shared" si="52"/>
        <v>387.6</v>
      </c>
      <c r="R99" s="56"/>
      <c r="S99" s="56">
        <v>32.299999999999997</v>
      </c>
      <c r="T99" s="63"/>
      <c r="U99" s="57">
        <v>491</v>
      </c>
      <c r="V99" s="56">
        <f t="shared" si="67"/>
        <v>39.426249999999996</v>
      </c>
      <c r="W99" s="57">
        <f t="shared" si="38"/>
        <v>530.42624999999998</v>
      </c>
      <c r="X99" s="56">
        <f t="shared" si="63"/>
        <v>39.426249999999996</v>
      </c>
      <c r="Y99" s="57">
        <f t="shared" si="53"/>
        <v>569.85249999999996</v>
      </c>
      <c r="Z99" s="57">
        <v>39</v>
      </c>
      <c r="AA99" s="57">
        <f t="shared" si="53"/>
        <v>608.85249999999996</v>
      </c>
      <c r="AB99" s="57">
        <f t="shared" si="65"/>
        <v>39.426249999999996</v>
      </c>
      <c r="AC99" s="61">
        <f t="shared" si="64"/>
        <v>648.27874999999995</v>
      </c>
      <c r="AD99" s="61">
        <f t="shared" si="66"/>
        <v>39.426249999999996</v>
      </c>
      <c r="AE99" s="61">
        <f t="shared" si="54"/>
        <v>687.70499999999993</v>
      </c>
      <c r="AF99" s="61">
        <f>$G$99/$E$99</f>
        <v>39.426249999999996</v>
      </c>
      <c r="AG99" s="61">
        <f t="shared" si="55"/>
        <v>727.13124999999991</v>
      </c>
      <c r="AH99" s="61">
        <f>$G$99/$E$99</f>
        <v>39.426249999999996</v>
      </c>
      <c r="AI99" s="61">
        <f t="shared" si="55"/>
        <v>766.55749999999989</v>
      </c>
      <c r="AJ99" s="61">
        <f>$G$99/$E$99</f>
        <v>39.426249999999996</v>
      </c>
      <c r="AK99" s="61">
        <f t="shared" si="56"/>
        <v>805.98374999999987</v>
      </c>
      <c r="AL99" s="61">
        <f>$G$99/$E$99</f>
        <v>39.426249999999996</v>
      </c>
      <c r="AM99" s="61">
        <f t="shared" si="57"/>
        <v>845.40999999999985</v>
      </c>
      <c r="AN99" s="61">
        <f>$G$99/$E$99</f>
        <v>39.426249999999996</v>
      </c>
      <c r="AO99" s="61">
        <f t="shared" si="59"/>
        <v>884.83624999999984</v>
      </c>
      <c r="AP99" s="61">
        <f>$G$99/$E$99</f>
        <v>39.426249999999996</v>
      </c>
      <c r="AQ99" s="61">
        <f t="shared" si="60"/>
        <v>924.26249999999982</v>
      </c>
      <c r="AR99" s="61">
        <f>$G$99/$E$99</f>
        <v>39.426249999999996</v>
      </c>
      <c r="AS99" s="61">
        <f t="shared" si="61"/>
        <v>963.6887499999998</v>
      </c>
      <c r="AT99" s="61">
        <f>$G$99/$E$99</f>
        <v>39.426249999999996</v>
      </c>
      <c r="AU99" s="61">
        <f t="shared" si="62"/>
        <v>1003.1149999999998</v>
      </c>
      <c r="AV99" s="57">
        <f t="shared" si="58"/>
        <v>573.93500000000017</v>
      </c>
    </row>
    <row r="100" spans="1:48" x14ac:dyDescent="0.2">
      <c r="A100" s="54" t="s">
        <v>261</v>
      </c>
      <c r="B100" s="54"/>
      <c r="C100" s="36" t="s">
        <v>262</v>
      </c>
      <c r="D100" s="54"/>
      <c r="E100" s="54">
        <v>40</v>
      </c>
      <c r="F100" s="54"/>
      <c r="G100" s="56">
        <v>768.8</v>
      </c>
      <c r="H100" s="56"/>
      <c r="I100" s="56">
        <v>156.4</v>
      </c>
      <c r="J100" s="56"/>
      <c r="K100" s="56">
        <v>15.64</v>
      </c>
      <c r="L100" s="56"/>
      <c r="M100" s="63">
        <f t="shared" si="51"/>
        <v>172.04000000000002</v>
      </c>
      <c r="N100" s="63"/>
      <c r="O100" s="56">
        <v>15.64</v>
      </c>
      <c r="P100" s="63"/>
      <c r="Q100" s="63">
        <f t="shared" si="52"/>
        <v>187.68</v>
      </c>
      <c r="R100" s="56"/>
      <c r="S100" s="56">
        <v>15.64</v>
      </c>
      <c r="T100" s="63"/>
      <c r="U100" s="57">
        <v>238</v>
      </c>
      <c r="V100" s="56">
        <f t="shared" si="67"/>
        <v>19.22</v>
      </c>
      <c r="W100" s="57">
        <f t="shared" si="38"/>
        <v>257.22000000000003</v>
      </c>
      <c r="X100" s="56">
        <f t="shared" si="63"/>
        <v>19.22</v>
      </c>
      <c r="Y100" s="57">
        <f t="shared" si="53"/>
        <v>276.44000000000005</v>
      </c>
      <c r="Z100" s="57">
        <v>19</v>
      </c>
      <c r="AA100" s="57">
        <f t="shared" si="53"/>
        <v>295.44000000000005</v>
      </c>
      <c r="AB100" s="57">
        <f t="shared" si="65"/>
        <v>19.22</v>
      </c>
      <c r="AC100" s="61">
        <f t="shared" si="64"/>
        <v>314.66000000000008</v>
      </c>
      <c r="AD100" s="61">
        <f t="shared" si="66"/>
        <v>19.22</v>
      </c>
      <c r="AE100" s="61">
        <f t="shared" si="54"/>
        <v>333.88000000000011</v>
      </c>
      <c r="AF100" s="61">
        <f>$G$100/$E$100</f>
        <v>19.22</v>
      </c>
      <c r="AG100" s="61">
        <f t="shared" si="55"/>
        <v>353.10000000000014</v>
      </c>
      <c r="AH100" s="61">
        <f>$G$100/$E$100</f>
        <v>19.22</v>
      </c>
      <c r="AI100" s="61">
        <f t="shared" si="55"/>
        <v>372.32000000000016</v>
      </c>
      <c r="AJ100" s="61">
        <f>$G$100/$E$100</f>
        <v>19.22</v>
      </c>
      <c r="AK100" s="61">
        <f t="shared" si="56"/>
        <v>391.54000000000019</v>
      </c>
      <c r="AL100" s="61">
        <f>$G$100/$E$100</f>
        <v>19.22</v>
      </c>
      <c r="AM100" s="61">
        <f t="shared" si="57"/>
        <v>410.76000000000022</v>
      </c>
      <c r="AN100" s="61">
        <f>$G$100/$E$100</f>
        <v>19.22</v>
      </c>
      <c r="AO100" s="61">
        <f t="shared" si="59"/>
        <v>429.98000000000025</v>
      </c>
      <c r="AP100" s="61">
        <f>$G$100/$E$100</f>
        <v>19.22</v>
      </c>
      <c r="AQ100" s="61">
        <f t="shared" si="60"/>
        <v>449.20000000000027</v>
      </c>
      <c r="AR100" s="61">
        <f>$G$100/$E$100</f>
        <v>19.22</v>
      </c>
      <c r="AS100" s="61">
        <f t="shared" si="61"/>
        <v>468.4200000000003</v>
      </c>
      <c r="AT100" s="61">
        <f>$G$100/$E$100</f>
        <v>19.22</v>
      </c>
      <c r="AU100" s="61">
        <f t="shared" si="62"/>
        <v>487.64000000000033</v>
      </c>
      <c r="AV100" s="57">
        <f t="shared" si="58"/>
        <v>281.15999999999963</v>
      </c>
    </row>
    <row r="101" spans="1:48" x14ac:dyDescent="0.2">
      <c r="A101" s="54" t="s">
        <v>263</v>
      </c>
      <c r="B101" s="54"/>
      <c r="C101" s="36" t="s">
        <v>264</v>
      </c>
      <c r="D101" s="54"/>
      <c r="E101" s="54">
        <v>40</v>
      </c>
      <c r="F101" s="54"/>
      <c r="G101" s="56">
        <v>2138.6</v>
      </c>
      <c r="H101" s="56"/>
      <c r="I101" s="56">
        <v>152.30000000000001</v>
      </c>
      <c r="J101" s="56"/>
      <c r="K101" s="56">
        <v>15.23</v>
      </c>
      <c r="L101" s="56"/>
      <c r="M101" s="63">
        <f t="shared" si="51"/>
        <v>167.53</v>
      </c>
      <c r="N101" s="63"/>
      <c r="O101" s="56">
        <v>15.23</v>
      </c>
      <c r="P101" s="63"/>
      <c r="Q101" s="63">
        <f t="shared" si="52"/>
        <v>182.76</v>
      </c>
      <c r="R101" s="56"/>
      <c r="S101" s="56">
        <v>15.23</v>
      </c>
      <c r="T101" s="63"/>
      <c r="U101" s="57">
        <v>266</v>
      </c>
      <c r="V101" s="56">
        <f t="shared" si="67"/>
        <v>53.464999999999996</v>
      </c>
      <c r="W101" s="57">
        <f t="shared" si="38"/>
        <v>319.46499999999997</v>
      </c>
      <c r="X101" s="56">
        <f t="shared" si="63"/>
        <v>53.464999999999996</v>
      </c>
      <c r="Y101" s="57">
        <f t="shared" si="53"/>
        <v>372.92999999999995</v>
      </c>
      <c r="Z101" s="57">
        <v>53</v>
      </c>
      <c r="AA101" s="57">
        <f t="shared" si="53"/>
        <v>425.92999999999995</v>
      </c>
      <c r="AB101" s="57">
        <f t="shared" si="65"/>
        <v>53.464999999999996</v>
      </c>
      <c r="AC101" s="61">
        <f t="shared" si="64"/>
        <v>479.39499999999992</v>
      </c>
      <c r="AD101" s="61">
        <f t="shared" si="66"/>
        <v>53.464999999999996</v>
      </c>
      <c r="AE101" s="61">
        <f t="shared" si="54"/>
        <v>532.8599999999999</v>
      </c>
      <c r="AF101" s="61">
        <f>$G$101/$E$101</f>
        <v>53.464999999999996</v>
      </c>
      <c r="AG101" s="61">
        <f t="shared" si="55"/>
        <v>586.32499999999993</v>
      </c>
      <c r="AH101" s="61">
        <f>$G$101/$E$101</f>
        <v>53.464999999999996</v>
      </c>
      <c r="AI101" s="61">
        <f t="shared" si="55"/>
        <v>639.79</v>
      </c>
      <c r="AJ101" s="61">
        <f>$G$101/$E$101</f>
        <v>53.464999999999996</v>
      </c>
      <c r="AK101" s="61">
        <f t="shared" si="56"/>
        <v>693.255</v>
      </c>
      <c r="AL101" s="61">
        <f>$G$101/$E$101</f>
        <v>53.464999999999996</v>
      </c>
      <c r="AM101" s="61">
        <f t="shared" si="57"/>
        <v>746.72</v>
      </c>
      <c r="AN101" s="61">
        <f>$G$101/$E$101</f>
        <v>53.464999999999996</v>
      </c>
      <c r="AO101" s="61">
        <f t="shared" si="59"/>
        <v>800.18500000000006</v>
      </c>
      <c r="AP101" s="61">
        <f>$G$101/$E$101</f>
        <v>53.464999999999996</v>
      </c>
      <c r="AQ101" s="61">
        <f t="shared" si="60"/>
        <v>853.65000000000009</v>
      </c>
      <c r="AR101" s="61">
        <f>$G$101/$E$101</f>
        <v>53.464999999999996</v>
      </c>
      <c r="AS101" s="61">
        <f t="shared" si="61"/>
        <v>907.11500000000012</v>
      </c>
      <c r="AT101" s="61">
        <f>$G$101/$E$101</f>
        <v>53.464999999999996</v>
      </c>
      <c r="AU101" s="61">
        <f t="shared" si="62"/>
        <v>960.58000000000015</v>
      </c>
      <c r="AV101" s="57">
        <f t="shared" si="58"/>
        <v>1178.0199999999998</v>
      </c>
    </row>
    <row r="102" spans="1:48" x14ac:dyDescent="0.2">
      <c r="A102" s="54" t="s">
        <v>263</v>
      </c>
      <c r="B102" s="54"/>
      <c r="C102" s="36" t="s">
        <v>265</v>
      </c>
      <c r="D102" s="54"/>
      <c r="E102" s="54">
        <v>40</v>
      </c>
      <c r="F102" s="54"/>
      <c r="G102" s="56">
        <v>490</v>
      </c>
      <c r="H102" s="56"/>
      <c r="I102" s="56">
        <v>34.200000000000003</v>
      </c>
      <c r="J102" s="56"/>
      <c r="K102" s="56">
        <v>3.42</v>
      </c>
      <c r="L102" s="56"/>
      <c r="M102" s="63">
        <f t="shared" si="51"/>
        <v>37.620000000000005</v>
      </c>
      <c r="N102" s="63"/>
      <c r="O102" s="56">
        <v>3.42</v>
      </c>
      <c r="P102" s="63"/>
      <c r="Q102" s="63">
        <f t="shared" si="52"/>
        <v>41.040000000000006</v>
      </c>
      <c r="R102" s="56"/>
      <c r="S102" s="56">
        <v>3.42</v>
      </c>
      <c r="T102" s="63"/>
      <c r="U102" s="57">
        <v>59</v>
      </c>
      <c r="V102" s="56">
        <f t="shared" si="67"/>
        <v>12.25</v>
      </c>
      <c r="W102" s="57">
        <f t="shared" si="38"/>
        <v>71.25</v>
      </c>
      <c r="X102" s="56">
        <f t="shared" si="63"/>
        <v>12.25</v>
      </c>
      <c r="Y102" s="57">
        <f t="shared" si="53"/>
        <v>83.5</v>
      </c>
      <c r="Z102" s="57">
        <v>12</v>
      </c>
      <c r="AA102" s="57">
        <f t="shared" si="53"/>
        <v>95.5</v>
      </c>
      <c r="AB102" s="57">
        <f t="shared" si="65"/>
        <v>12.25</v>
      </c>
      <c r="AC102" s="61">
        <f t="shared" si="64"/>
        <v>107.75</v>
      </c>
      <c r="AD102" s="61">
        <f t="shared" si="66"/>
        <v>12.25</v>
      </c>
      <c r="AE102" s="61">
        <f t="shared" si="54"/>
        <v>120</v>
      </c>
      <c r="AF102" s="61">
        <f>$G$102/$E$102</f>
        <v>12.25</v>
      </c>
      <c r="AG102" s="61">
        <f t="shared" si="55"/>
        <v>132.25</v>
      </c>
      <c r="AH102" s="61">
        <f>$G$102/$E$102</f>
        <v>12.25</v>
      </c>
      <c r="AI102" s="61">
        <f t="shared" si="55"/>
        <v>144.5</v>
      </c>
      <c r="AJ102" s="61">
        <f>$G$102/$E$102</f>
        <v>12.25</v>
      </c>
      <c r="AK102" s="61">
        <f t="shared" si="56"/>
        <v>156.75</v>
      </c>
      <c r="AL102" s="61">
        <f>$G$102/$E$102</f>
        <v>12.25</v>
      </c>
      <c r="AM102" s="61">
        <f t="shared" si="57"/>
        <v>169</v>
      </c>
      <c r="AN102" s="61">
        <f>$G$102/$E$102</f>
        <v>12.25</v>
      </c>
      <c r="AO102" s="61">
        <f t="shared" si="59"/>
        <v>181.25</v>
      </c>
      <c r="AP102" s="61">
        <f>$G$102/$E$102</f>
        <v>12.25</v>
      </c>
      <c r="AQ102" s="61">
        <f t="shared" si="60"/>
        <v>193.5</v>
      </c>
      <c r="AR102" s="61">
        <f>$G$102/$E$102</f>
        <v>12.25</v>
      </c>
      <c r="AS102" s="61">
        <f t="shared" si="61"/>
        <v>205.75</v>
      </c>
      <c r="AT102" s="61">
        <f>$G$102/$E$102</f>
        <v>12.25</v>
      </c>
      <c r="AU102" s="61">
        <f t="shared" si="62"/>
        <v>218</v>
      </c>
      <c r="AV102" s="57">
        <f t="shared" si="58"/>
        <v>272</v>
      </c>
    </row>
    <row r="103" spans="1:48" x14ac:dyDescent="0.2">
      <c r="A103" s="54" t="s">
        <v>266</v>
      </c>
      <c r="B103" s="54"/>
      <c r="C103" s="36" t="s">
        <v>267</v>
      </c>
      <c r="D103" s="54"/>
      <c r="E103" s="54">
        <v>40</v>
      </c>
      <c r="F103" s="54"/>
      <c r="G103" s="56">
        <v>6238.55</v>
      </c>
      <c r="H103" s="56"/>
      <c r="I103" s="56">
        <v>1243.4000000000001</v>
      </c>
      <c r="J103" s="56"/>
      <c r="K103" s="56">
        <v>124.34</v>
      </c>
      <c r="L103" s="56"/>
      <c r="M103" s="63">
        <f t="shared" si="51"/>
        <v>1367.74</v>
      </c>
      <c r="N103" s="63"/>
      <c r="O103" s="56">
        <v>124.34</v>
      </c>
      <c r="P103" s="63"/>
      <c r="Q103" s="63">
        <f t="shared" si="52"/>
        <v>1492.08</v>
      </c>
      <c r="R103" s="56"/>
      <c r="S103" s="56">
        <v>124.34</v>
      </c>
      <c r="T103" s="63"/>
      <c r="U103" s="57">
        <v>1896</v>
      </c>
      <c r="V103" s="56">
        <f t="shared" si="67"/>
        <v>155.96375</v>
      </c>
      <c r="W103" s="57">
        <f t="shared" si="38"/>
        <v>2051.9637499999999</v>
      </c>
      <c r="X103" s="56">
        <f t="shared" si="63"/>
        <v>155.96375</v>
      </c>
      <c r="Y103" s="57">
        <f t="shared" si="53"/>
        <v>2207.9274999999998</v>
      </c>
      <c r="Z103" s="57">
        <v>156</v>
      </c>
      <c r="AA103" s="57">
        <f t="shared" si="53"/>
        <v>2363.9274999999998</v>
      </c>
      <c r="AB103" s="57">
        <f t="shared" si="65"/>
        <v>155.96375</v>
      </c>
      <c r="AC103" s="61">
        <f t="shared" si="64"/>
        <v>2519.8912499999997</v>
      </c>
      <c r="AD103" s="61">
        <f t="shared" si="66"/>
        <v>155.96375</v>
      </c>
      <c r="AE103" s="61">
        <f t="shared" si="54"/>
        <v>2675.8549999999996</v>
      </c>
      <c r="AF103" s="61">
        <f>$G$103/$E$103</f>
        <v>155.96375</v>
      </c>
      <c r="AG103" s="61">
        <f t="shared" si="55"/>
        <v>2831.8187499999995</v>
      </c>
      <c r="AH103" s="61">
        <f>$G$103/$E$103</f>
        <v>155.96375</v>
      </c>
      <c r="AI103" s="61">
        <f t="shared" si="55"/>
        <v>2987.7824999999993</v>
      </c>
      <c r="AJ103" s="61">
        <f>$G$103/$E$103</f>
        <v>155.96375</v>
      </c>
      <c r="AK103" s="61">
        <f t="shared" si="56"/>
        <v>3143.7462499999992</v>
      </c>
      <c r="AL103" s="61">
        <f>$G$103/$E$103</f>
        <v>155.96375</v>
      </c>
      <c r="AM103" s="61">
        <f t="shared" si="57"/>
        <v>3299.7099999999991</v>
      </c>
      <c r="AN103" s="61">
        <f>$G$103/$E$103</f>
        <v>155.96375</v>
      </c>
      <c r="AO103" s="61">
        <f t="shared" si="59"/>
        <v>3455.673749999999</v>
      </c>
      <c r="AP103" s="61">
        <f>$G$103/$E$103</f>
        <v>155.96375</v>
      </c>
      <c r="AQ103" s="61">
        <f t="shared" si="60"/>
        <v>3611.6374999999989</v>
      </c>
      <c r="AR103" s="61">
        <f>$G$103/$E$103</f>
        <v>155.96375</v>
      </c>
      <c r="AS103" s="61">
        <f t="shared" si="61"/>
        <v>3767.6012499999988</v>
      </c>
      <c r="AT103" s="61">
        <f>$G$103/$E$103</f>
        <v>155.96375</v>
      </c>
      <c r="AU103" s="61">
        <f t="shared" si="62"/>
        <v>3923.5649999999987</v>
      </c>
      <c r="AV103" s="57">
        <f t="shared" si="58"/>
        <v>2314.9850000000015</v>
      </c>
    </row>
    <row r="104" spans="1:48" x14ac:dyDescent="0.2">
      <c r="A104" s="54" t="s">
        <v>268</v>
      </c>
      <c r="B104" s="54"/>
      <c r="C104" s="36" t="s">
        <v>194</v>
      </c>
      <c r="D104" s="54"/>
      <c r="E104" s="54">
        <v>40</v>
      </c>
      <c r="F104" s="54"/>
      <c r="G104" s="56">
        <v>503348.8</v>
      </c>
      <c r="H104" s="56"/>
      <c r="I104" s="56">
        <v>125837.2</v>
      </c>
      <c r="J104" s="56"/>
      <c r="K104" s="56">
        <v>12583.72</v>
      </c>
      <c r="L104" s="56"/>
      <c r="M104" s="63">
        <f t="shared" si="51"/>
        <v>138420.91999999998</v>
      </c>
      <c r="N104" s="63"/>
      <c r="O104" s="56">
        <v>12583.72</v>
      </c>
      <c r="P104" s="63"/>
      <c r="Q104" s="63">
        <f t="shared" si="52"/>
        <v>151004.63999999998</v>
      </c>
      <c r="R104" s="56"/>
      <c r="S104" s="56">
        <v>12583.72</v>
      </c>
      <c r="T104" s="63"/>
      <c r="U104" s="57">
        <v>188756</v>
      </c>
      <c r="V104" s="56">
        <f t="shared" si="67"/>
        <v>12583.72</v>
      </c>
      <c r="W104" s="57">
        <f t="shared" si="38"/>
        <v>201339.72</v>
      </c>
      <c r="X104" s="56">
        <f t="shared" si="63"/>
        <v>12583.72</v>
      </c>
      <c r="Y104" s="57">
        <f t="shared" si="53"/>
        <v>213923.44</v>
      </c>
      <c r="Z104" s="56">
        <f>+G104/E104</f>
        <v>12583.72</v>
      </c>
      <c r="AA104" s="57">
        <f t="shared" si="53"/>
        <v>226507.16</v>
      </c>
      <c r="AB104" s="57">
        <f t="shared" si="65"/>
        <v>12583.72</v>
      </c>
      <c r="AC104" s="61">
        <f t="shared" si="64"/>
        <v>239090.88</v>
      </c>
      <c r="AD104" s="61">
        <f t="shared" si="66"/>
        <v>12583.72</v>
      </c>
      <c r="AE104" s="61">
        <f t="shared" si="54"/>
        <v>251674.6</v>
      </c>
      <c r="AF104" s="61">
        <f>$G$104/$E$104</f>
        <v>12583.72</v>
      </c>
      <c r="AG104" s="61">
        <f t="shared" si="55"/>
        <v>264258.32</v>
      </c>
      <c r="AH104" s="61">
        <f>$G$104/$E$104</f>
        <v>12583.72</v>
      </c>
      <c r="AI104" s="61">
        <f t="shared" si="55"/>
        <v>276842.03999999998</v>
      </c>
      <c r="AJ104" s="61">
        <f>$G$104/$E$104</f>
        <v>12583.72</v>
      </c>
      <c r="AK104" s="61">
        <f t="shared" si="56"/>
        <v>289425.75999999995</v>
      </c>
      <c r="AL104" s="61">
        <f>$G$104/$E$104</f>
        <v>12583.72</v>
      </c>
      <c r="AM104" s="61">
        <f t="shared" si="57"/>
        <v>302009.47999999992</v>
      </c>
      <c r="AN104" s="61">
        <f>$G$104/$E$104</f>
        <v>12583.72</v>
      </c>
      <c r="AO104" s="61">
        <f t="shared" si="59"/>
        <v>314593.1999999999</v>
      </c>
      <c r="AP104" s="61">
        <f>$G$104/$E$104</f>
        <v>12583.72</v>
      </c>
      <c r="AQ104" s="61">
        <f t="shared" si="60"/>
        <v>327176.91999999987</v>
      </c>
      <c r="AR104" s="61">
        <f>$G$104/$E$104</f>
        <v>12583.72</v>
      </c>
      <c r="AS104" s="61">
        <f t="shared" si="61"/>
        <v>339760.63999999984</v>
      </c>
      <c r="AT104" s="61">
        <f>$G$104/$E$104</f>
        <v>12583.72</v>
      </c>
      <c r="AU104" s="61">
        <f t="shared" si="62"/>
        <v>352344.35999999981</v>
      </c>
      <c r="AV104" s="57">
        <f t="shared" si="58"/>
        <v>151004.44000000018</v>
      </c>
    </row>
    <row r="105" spans="1:48" x14ac:dyDescent="0.2">
      <c r="A105" s="54" t="s">
        <v>238</v>
      </c>
      <c r="B105" s="54"/>
      <c r="C105" s="36" t="s">
        <v>194</v>
      </c>
      <c r="D105" s="54"/>
      <c r="E105" s="54">
        <v>40</v>
      </c>
      <c r="F105" s="54"/>
      <c r="G105" s="56">
        <v>116533.22</v>
      </c>
      <c r="H105" s="56"/>
      <c r="I105" s="56">
        <v>29133.3</v>
      </c>
      <c r="J105" s="56"/>
      <c r="K105" s="56">
        <v>2913.33</v>
      </c>
      <c r="L105" s="56"/>
      <c r="M105" s="63">
        <f t="shared" si="51"/>
        <v>32046.629999999997</v>
      </c>
      <c r="N105" s="63"/>
      <c r="O105" s="56">
        <v>2913.33</v>
      </c>
      <c r="P105" s="63"/>
      <c r="Q105" s="63">
        <f t="shared" si="52"/>
        <v>34959.96</v>
      </c>
      <c r="R105" s="56"/>
      <c r="S105" s="56">
        <v>2913.33</v>
      </c>
      <c r="T105" s="63"/>
      <c r="U105" s="57">
        <v>43699</v>
      </c>
      <c r="V105" s="56">
        <f t="shared" si="67"/>
        <v>2913.3305</v>
      </c>
      <c r="W105" s="57">
        <f t="shared" si="38"/>
        <v>46612.330499999996</v>
      </c>
      <c r="X105" s="56">
        <f t="shared" si="63"/>
        <v>2913.3305</v>
      </c>
      <c r="Y105" s="57">
        <f t="shared" si="53"/>
        <v>49525.660999999993</v>
      </c>
      <c r="Z105" s="57">
        <v>2913</v>
      </c>
      <c r="AA105" s="57">
        <f t="shared" si="53"/>
        <v>52438.660999999993</v>
      </c>
      <c r="AB105" s="57">
        <f t="shared" si="65"/>
        <v>2913.3305</v>
      </c>
      <c r="AC105" s="61">
        <f t="shared" si="64"/>
        <v>55351.991499999989</v>
      </c>
      <c r="AD105" s="61">
        <f t="shared" si="66"/>
        <v>2913.3305</v>
      </c>
      <c r="AE105" s="61">
        <f t="shared" si="54"/>
        <v>58265.321999999986</v>
      </c>
      <c r="AF105" s="61">
        <f>$G$105/$E$105</f>
        <v>2913.3305</v>
      </c>
      <c r="AG105" s="61">
        <f t="shared" si="55"/>
        <v>61178.652499999982</v>
      </c>
      <c r="AH105" s="61">
        <f>$G$105/$E$105</f>
        <v>2913.3305</v>
      </c>
      <c r="AI105" s="61">
        <f t="shared" si="55"/>
        <v>64091.982999999978</v>
      </c>
      <c r="AJ105" s="61">
        <f>$G$105/$E$105</f>
        <v>2913.3305</v>
      </c>
      <c r="AK105" s="61">
        <f t="shared" si="56"/>
        <v>67005.313499999975</v>
      </c>
      <c r="AL105" s="61">
        <f>$G$105/$E$105</f>
        <v>2913.3305</v>
      </c>
      <c r="AM105" s="61">
        <f t="shared" si="57"/>
        <v>69918.643999999971</v>
      </c>
      <c r="AN105" s="61">
        <f>$G$105/$E$105</f>
        <v>2913.3305</v>
      </c>
      <c r="AO105" s="61">
        <f t="shared" si="59"/>
        <v>72831.974499999968</v>
      </c>
      <c r="AP105" s="61">
        <f>$G$105/$E$105</f>
        <v>2913.3305</v>
      </c>
      <c r="AQ105" s="61">
        <f t="shared" si="60"/>
        <v>75745.304999999964</v>
      </c>
      <c r="AR105" s="61">
        <f>$G$105/$E$105</f>
        <v>2913.3305</v>
      </c>
      <c r="AS105" s="61">
        <f t="shared" si="61"/>
        <v>78658.63549999996</v>
      </c>
      <c r="AT105" s="61">
        <f>$G$105/$E$105</f>
        <v>2913.3305</v>
      </c>
      <c r="AU105" s="61">
        <f t="shared" si="62"/>
        <v>81571.965999999957</v>
      </c>
      <c r="AV105" s="57">
        <f t="shared" si="58"/>
        <v>34961.254000000044</v>
      </c>
    </row>
    <row r="106" spans="1:48" x14ac:dyDescent="0.2">
      <c r="A106" s="54" t="s">
        <v>269</v>
      </c>
      <c r="B106" s="54"/>
      <c r="C106" s="36" t="s">
        <v>270</v>
      </c>
      <c r="D106" s="54"/>
      <c r="E106" s="54">
        <v>40</v>
      </c>
      <c r="F106" s="54"/>
      <c r="G106" s="57">
        <v>2678</v>
      </c>
      <c r="H106" s="56"/>
      <c r="I106" s="57">
        <v>665.94</v>
      </c>
      <c r="J106" s="56"/>
      <c r="K106" s="57">
        <v>66.03</v>
      </c>
      <c r="L106" s="56"/>
      <c r="M106" s="63">
        <f t="shared" si="51"/>
        <v>731.97</v>
      </c>
      <c r="N106" s="63"/>
      <c r="O106" s="57">
        <v>66.03</v>
      </c>
      <c r="P106" s="63"/>
      <c r="Q106" s="63">
        <f t="shared" si="52"/>
        <v>798</v>
      </c>
      <c r="R106" s="56"/>
      <c r="S106" s="57">
        <v>66.03</v>
      </c>
      <c r="T106" s="63"/>
      <c r="U106" s="57">
        <v>997</v>
      </c>
      <c r="V106" s="56">
        <f t="shared" si="67"/>
        <v>66.95</v>
      </c>
      <c r="W106" s="57">
        <f t="shared" si="38"/>
        <v>1063.95</v>
      </c>
      <c r="X106" s="56">
        <f t="shared" si="63"/>
        <v>66.95</v>
      </c>
      <c r="Y106" s="57">
        <f t="shared" si="53"/>
        <v>1130.9000000000001</v>
      </c>
      <c r="Z106" s="56">
        <f t="shared" ref="Z106:Z125" si="68">+G106/E106</f>
        <v>66.95</v>
      </c>
      <c r="AA106" s="57">
        <f t="shared" si="53"/>
        <v>1197.8500000000001</v>
      </c>
      <c r="AB106" s="57">
        <f t="shared" si="65"/>
        <v>66.95</v>
      </c>
      <c r="AC106" s="61">
        <f t="shared" si="64"/>
        <v>1264.8000000000002</v>
      </c>
      <c r="AD106" s="61">
        <f t="shared" si="66"/>
        <v>66.95</v>
      </c>
      <c r="AE106" s="61">
        <f t="shared" si="54"/>
        <v>1331.7500000000002</v>
      </c>
      <c r="AF106" s="61">
        <f>$G$106/$E$106</f>
        <v>66.95</v>
      </c>
      <c r="AG106" s="61">
        <f t="shared" si="55"/>
        <v>1398.7000000000003</v>
      </c>
      <c r="AH106" s="61">
        <f>$G$106/$E$106</f>
        <v>66.95</v>
      </c>
      <c r="AI106" s="61">
        <f t="shared" si="55"/>
        <v>1465.6500000000003</v>
      </c>
      <c r="AJ106" s="61">
        <f>$G$106/$E$106</f>
        <v>66.95</v>
      </c>
      <c r="AK106" s="61">
        <f t="shared" si="56"/>
        <v>1532.6000000000004</v>
      </c>
      <c r="AL106" s="61">
        <f>$G$106/$E$106</f>
        <v>66.95</v>
      </c>
      <c r="AM106" s="61">
        <f t="shared" si="57"/>
        <v>1599.5500000000004</v>
      </c>
      <c r="AN106" s="61">
        <f>$G$106/$E$106</f>
        <v>66.95</v>
      </c>
      <c r="AO106" s="61">
        <f t="shared" si="59"/>
        <v>1666.5000000000005</v>
      </c>
      <c r="AP106" s="61">
        <f>$G$106/$E$106</f>
        <v>66.95</v>
      </c>
      <c r="AQ106" s="61">
        <f t="shared" si="60"/>
        <v>1733.4500000000005</v>
      </c>
      <c r="AR106" s="61">
        <f>$G$106/$E$106</f>
        <v>66.95</v>
      </c>
      <c r="AS106" s="61">
        <f t="shared" si="61"/>
        <v>1800.4000000000005</v>
      </c>
      <c r="AT106" s="61">
        <f>$G$106/$E$106</f>
        <v>66.95</v>
      </c>
      <c r="AU106" s="61">
        <f t="shared" si="62"/>
        <v>1867.3500000000006</v>
      </c>
      <c r="AV106" s="57">
        <f t="shared" si="58"/>
        <v>810.64999999999941</v>
      </c>
    </row>
    <row r="107" spans="1:48" x14ac:dyDescent="0.2">
      <c r="A107" s="54" t="s">
        <v>271</v>
      </c>
      <c r="B107" s="54"/>
      <c r="C107" s="71">
        <v>35733</v>
      </c>
      <c r="D107" s="54"/>
      <c r="E107" s="54">
        <v>40</v>
      </c>
      <c r="F107" s="54"/>
      <c r="G107" s="57">
        <v>2732134.72</v>
      </c>
      <c r="H107" s="56"/>
      <c r="I107" s="63">
        <v>170758.42</v>
      </c>
      <c r="J107" s="63" t="s">
        <v>255</v>
      </c>
      <c r="K107" s="57">
        <v>68303.37</v>
      </c>
      <c r="L107" s="56"/>
      <c r="M107" s="63">
        <f t="shared" si="51"/>
        <v>239061.79</v>
      </c>
      <c r="N107" s="63"/>
      <c r="O107" s="57">
        <v>68303.37</v>
      </c>
      <c r="P107" s="63"/>
      <c r="Q107" s="63">
        <v>284422</v>
      </c>
      <c r="R107" s="56"/>
      <c r="S107" s="57">
        <v>66303.37</v>
      </c>
      <c r="T107" s="63"/>
      <c r="U107" s="57">
        <v>485331</v>
      </c>
      <c r="V107" s="56">
        <f t="shared" si="67"/>
        <v>68303.368000000002</v>
      </c>
      <c r="W107" s="57">
        <f t="shared" si="38"/>
        <v>553634.36800000002</v>
      </c>
      <c r="X107" s="56">
        <f t="shared" si="63"/>
        <v>68303.368000000002</v>
      </c>
      <c r="Y107" s="57">
        <f t="shared" si="53"/>
        <v>621937.73600000003</v>
      </c>
      <c r="Z107" s="56">
        <f t="shared" si="68"/>
        <v>68303.368000000002</v>
      </c>
      <c r="AA107" s="57">
        <f t="shared" si="53"/>
        <v>690241.10400000005</v>
      </c>
      <c r="AB107" s="57">
        <f t="shared" si="65"/>
        <v>68303.368000000002</v>
      </c>
      <c r="AC107" s="61">
        <f t="shared" si="64"/>
        <v>758544.47200000007</v>
      </c>
      <c r="AD107" s="61">
        <f t="shared" si="66"/>
        <v>68303.368000000002</v>
      </c>
      <c r="AE107" s="61">
        <f t="shared" si="54"/>
        <v>826847.84000000008</v>
      </c>
      <c r="AF107" s="61">
        <f>$G$107/$E$107</f>
        <v>68303.368000000002</v>
      </c>
      <c r="AG107" s="61">
        <f t="shared" si="55"/>
        <v>895151.2080000001</v>
      </c>
      <c r="AH107" s="61">
        <f>$G$107/$E$107</f>
        <v>68303.368000000002</v>
      </c>
      <c r="AI107" s="61">
        <f t="shared" si="55"/>
        <v>963454.57600000012</v>
      </c>
      <c r="AJ107" s="61">
        <f>$G$107/$E$107</f>
        <v>68303.368000000002</v>
      </c>
      <c r="AK107" s="61">
        <f t="shared" si="56"/>
        <v>1031757.9440000001</v>
      </c>
      <c r="AL107" s="61">
        <f>$G$107/$E$107</f>
        <v>68303.368000000002</v>
      </c>
      <c r="AM107" s="61">
        <f t="shared" si="57"/>
        <v>1100061.3120000002</v>
      </c>
      <c r="AN107" s="61">
        <f>$G$107/$E$107</f>
        <v>68303.368000000002</v>
      </c>
      <c r="AO107" s="61">
        <f t="shared" si="59"/>
        <v>1168364.6800000002</v>
      </c>
      <c r="AP107" s="61">
        <f>$G$107/$E$107</f>
        <v>68303.368000000002</v>
      </c>
      <c r="AQ107" s="61">
        <f t="shared" si="60"/>
        <v>1236668.0480000002</v>
      </c>
      <c r="AR107" s="61">
        <f>$G$107/$E$107</f>
        <v>68303.368000000002</v>
      </c>
      <c r="AS107" s="61">
        <f t="shared" si="61"/>
        <v>1304971.4160000002</v>
      </c>
      <c r="AT107" s="61">
        <f>$G$107/$E$107</f>
        <v>68303.368000000002</v>
      </c>
      <c r="AU107" s="61">
        <f t="shared" si="62"/>
        <v>1373274.7840000002</v>
      </c>
      <c r="AV107" s="57">
        <f t="shared" si="58"/>
        <v>1358859.936</v>
      </c>
    </row>
    <row r="108" spans="1:48" x14ac:dyDescent="0.2">
      <c r="A108" s="54" t="s">
        <v>271</v>
      </c>
      <c r="B108" s="54"/>
      <c r="C108" s="71">
        <v>35946</v>
      </c>
      <c r="D108" s="54"/>
      <c r="E108" s="54">
        <v>40</v>
      </c>
      <c r="F108" s="54"/>
      <c r="G108" s="57">
        <v>38128</v>
      </c>
      <c r="H108" s="56"/>
      <c r="I108" s="65">
        <v>1906.4</v>
      </c>
      <c r="J108" s="56"/>
      <c r="K108" s="57">
        <v>953.2</v>
      </c>
      <c r="L108" s="56"/>
      <c r="M108" s="63">
        <f t="shared" si="51"/>
        <v>2859.6000000000004</v>
      </c>
      <c r="N108" s="57"/>
      <c r="O108" s="57">
        <v>953.2</v>
      </c>
      <c r="P108" s="57"/>
      <c r="Q108" s="57">
        <f>SUM(M108:O108)</f>
        <v>3812.8</v>
      </c>
      <c r="R108" s="56"/>
      <c r="S108" s="57">
        <v>953.2</v>
      </c>
      <c r="T108" s="57"/>
      <c r="U108" s="57">
        <v>6672</v>
      </c>
      <c r="V108" s="56">
        <f t="shared" si="67"/>
        <v>953.2</v>
      </c>
      <c r="W108" s="57">
        <f t="shared" si="38"/>
        <v>7625.2</v>
      </c>
      <c r="X108" s="56">
        <f t="shared" si="63"/>
        <v>953.2</v>
      </c>
      <c r="Y108" s="57">
        <f t="shared" si="53"/>
        <v>8578.4</v>
      </c>
      <c r="Z108" s="56">
        <f t="shared" si="68"/>
        <v>953.2</v>
      </c>
      <c r="AA108" s="57">
        <f t="shared" si="53"/>
        <v>9531.6</v>
      </c>
      <c r="AB108" s="57">
        <f t="shared" si="65"/>
        <v>953.2</v>
      </c>
      <c r="AC108" s="61">
        <f t="shared" si="64"/>
        <v>10484.800000000001</v>
      </c>
      <c r="AD108" s="61">
        <f t="shared" si="66"/>
        <v>953.2</v>
      </c>
      <c r="AE108" s="61">
        <f t="shared" si="54"/>
        <v>11438.000000000002</v>
      </c>
      <c r="AF108" s="61">
        <f>$G$108/$E$108</f>
        <v>953.2</v>
      </c>
      <c r="AG108" s="61">
        <f t="shared" si="55"/>
        <v>12391.200000000003</v>
      </c>
      <c r="AH108" s="61">
        <f>$G$108/$E$108</f>
        <v>953.2</v>
      </c>
      <c r="AI108" s="61">
        <f t="shared" si="55"/>
        <v>13344.400000000003</v>
      </c>
      <c r="AJ108" s="61">
        <f>$G$108/$E$108</f>
        <v>953.2</v>
      </c>
      <c r="AK108" s="61">
        <f t="shared" si="56"/>
        <v>14297.600000000004</v>
      </c>
      <c r="AL108" s="61">
        <f>$G$108/$E$108</f>
        <v>953.2</v>
      </c>
      <c r="AM108" s="61">
        <f t="shared" si="57"/>
        <v>15250.800000000005</v>
      </c>
      <c r="AN108" s="61">
        <f>$G$108/$E$108</f>
        <v>953.2</v>
      </c>
      <c r="AO108" s="61">
        <f t="shared" si="59"/>
        <v>16204.000000000005</v>
      </c>
      <c r="AP108" s="61">
        <f>$G$108/$E$108</f>
        <v>953.2</v>
      </c>
      <c r="AQ108" s="61">
        <f t="shared" si="60"/>
        <v>17157.200000000004</v>
      </c>
      <c r="AR108" s="61">
        <f>$G$108/$E$108</f>
        <v>953.2</v>
      </c>
      <c r="AS108" s="61">
        <f t="shared" si="61"/>
        <v>18110.400000000005</v>
      </c>
      <c r="AT108" s="61">
        <f>$G$108/$E$108</f>
        <v>953.2</v>
      </c>
      <c r="AU108" s="61">
        <f t="shared" si="62"/>
        <v>19063.600000000006</v>
      </c>
      <c r="AV108" s="57">
        <f t="shared" si="58"/>
        <v>19064.399999999994</v>
      </c>
    </row>
    <row r="109" spans="1:48" x14ac:dyDescent="0.2">
      <c r="A109" s="54" t="s">
        <v>271</v>
      </c>
      <c r="B109" s="54"/>
      <c r="C109" s="71">
        <v>37408</v>
      </c>
      <c r="D109" s="54"/>
      <c r="E109" s="54">
        <v>40</v>
      </c>
      <c r="F109" s="54"/>
      <c r="G109" s="57">
        <v>1903272</v>
      </c>
      <c r="H109" s="56"/>
      <c r="I109" s="65"/>
      <c r="J109" s="56"/>
      <c r="K109" s="57"/>
      <c r="L109" s="56"/>
      <c r="M109" s="63"/>
      <c r="N109" s="57"/>
      <c r="O109" s="57"/>
      <c r="P109" s="57"/>
      <c r="Q109" s="57"/>
      <c r="R109" s="56"/>
      <c r="S109" s="57">
        <v>25789</v>
      </c>
      <c r="T109" s="57"/>
      <c r="U109" s="57">
        <v>120953</v>
      </c>
      <c r="V109" s="56">
        <f t="shared" si="67"/>
        <v>47581.8</v>
      </c>
      <c r="W109" s="57">
        <f t="shared" si="38"/>
        <v>168534.8</v>
      </c>
      <c r="X109" s="56">
        <f t="shared" si="63"/>
        <v>47581.8</v>
      </c>
      <c r="Y109" s="57">
        <f t="shared" si="53"/>
        <v>216116.59999999998</v>
      </c>
      <c r="Z109" s="56">
        <f t="shared" si="68"/>
        <v>47581.8</v>
      </c>
      <c r="AA109" s="57">
        <f t="shared" si="53"/>
        <v>263698.39999999997</v>
      </c>
      <c r="AB109" s="57">
        <f t="shared" si="65"/>
        <v>47581.8</v>
      </c>
      <c r="AC109" s="61">
        <f t="shared" si="64"/>
        <v>311280.19999999995</v>
      </c>
      <c r="AD109" s="61">
        <f t="shared" si="66"/>
        <v>47581.8</v>
      </c>
      <c r="AE109" s="61">
        <f t="shared" si="54"/>
        <v>358861.99999999994</v>
      </c>
      <c r="AF109" s="61">
        <f>$G$109/$E$109</f>
        <v>47581.8</v>
      </c>
      <c r="AG109" s="61">
        <f t="shared" si="55"/>
        <v>406443.79999999993</v>
      </c>
      <c r="AH109" s="61">
        <f>$G$109/$E$109</f>
        <v>47581.8</v>
      </c>
      <c r="AI109" s="61">
        <f t="shared" si="55"/>
        <v>454025.59999999992</v>
      </c>
      <c r="AJ109" s="61">
        <f>$G$109/$E$109</f>
        <v>47581.8</v>
      </c>
      <c r="AK109" s="61">
        <f t="shared" si="56"/>
        <v>501607.39999999991</v>
      </c>
      <c r="AL109" s="61">
        <f>$G$109/$E$109</f>
        <v>47581.8</v>
      </c>
      <c r="AM109" s="61">
        <f t="shared" si="57"/>
        <v>549189.19999999995</v>
      </c>
      <c r="AN109" s="61">
        <f>$G$109/$E$109</f>
        <v>47581.8</v>
      </c>
      <c r="AO109" s="61">
        <f t="shared" si="59"/>
        <v>596771</v>
      </c>
      <c r="AP109" s="61">
        <f>$G$109/$E$109</f>
        <v>47581.8</v>
      </c>
      <c r="AQ109" s="61">
        <f t="shared" si="60"/>
        <v>644352.80000000005</v>
      </c>
      <c r="AR109" s="61">
        <f>$G$109/$E$109</f>
        <v>47581.8</v>
      </c>
      <c r="AS109" s="61">
        <f t="shared" si="61"/>
        <v>691934.60000000009</v>
      </c>
      <c r="AT109" s="61">
        <f>$G$109/$E$109</f>
        <v>47581.8</v>
      </c>
      <c r="AU109" s="61">
        <f t="shared" si="62"/>
        <v>739516.40000000014</v>
      </c>
      <c r="AV109" s="57">
        <f t="shared" si="58"/>
        <v>1163755.5999999999</v>
      </c>
    </row>
    <row r="110" spans="1:48" x14ac:dyDescent="0.2">
      <c r="A110" s="54" t="s">
        <v>272</v>
      </c>
      <c r="B110" s="54"/>
      <c r="C110" s="71">
        <v>37773</v>
      </c>
      <c r="D110" s="54"/>
      <c r="E110" s="54">
        <v>40</v>
      </c>
      <c r="F110" s="54"/>
      <c r="G110" s="57">
        <v>24949</v>
      </c>
      <c r="H110" s="56"/>
      <c r="I110" s="65"/>
      <c r="J110" s="56"/>
      <c r="K110" s="57"/>
      <c r="L110" s="56"/>
      <c r="M110" s="63"/>
      <c r="N110" s="57"/>
      <c r="O110" s="57"/>
      <c r="P110" s="57"/>
      <c r="Q110" s="57"/>
      <c r="R110" s="56"/>
      <c r="S110" s="57">
        <v>0</v>
      </c>
      <c r="T110" s="57"/>
      <c r="U110" s="57">
        <v>936</v>
      </c>
      <c r="V110" s="56">
        <f t="shared" si="67"/>
        <v>623.72500000000002</v>
      </c>
      <c r="W110" s="57">
        <f t="shared" si="38"/>
        <v>1559.7249999999999</v>
      </c>
      <c r="X110" s="56">
        <f t="shared" si="63"/>
        <v>623.72500000000002</v>
      </c>
      <c r="Y110" s="57">
        <f t="shared" si="53"/>
        <v>2183.4499999999998</v>
      </c>
      <c r="Z110" s="56">
        <f t="shared" si="68"/>
        <v>623.72500000000002</v>
      </c>
      <c r="AA110" s="57">
        <f t="shared" si="53"/>
        <v>2807.1749999999997</v>
      </c>
      <c r="AB110" s="57">
        <f t="shared" si="65"/>
        <v>623.72500000000002</v>
      </c>
      <c r="AC110" s="61">
        <f t="shared" si="64"/>
        <v>3430.8999999999996</v>
      </c>
      <c r="AD110" s="61">
        <f t="shared" si="66"/>
        <v>623.72500000000002</v>
      </c>
      <c r="AE110" s="61">
        <f t="shared" si="54"/>
        <v>4054.6249999999995</v>
      </c>
      <c r="AF110" s="61">
        <f>$G$110/$E$110</f>
        <v>623.72500000000002</v>
      </c>
      <c r="AG110" s="61">
        <f t="shared" si="55"/>
        <v>4678.3499999999995</v>
      </c>
      <c r="AH110" s="61">
        <f>$G$110/$E$110</f>
        <v>623.72500000000002</v>
      </c>
      <c r="AI110" s="61">
        <f t="shared" si="55"/>
        <v>5302.0749999999998</v>
      </c>
      <c r="AJ110" s="61">
        <f>$G$110/$E$110</f>
        <v>623.72500000000002</v>
      </c>
      <c r="AK110" s="61">
        <f t="shared" si="56"/>
        <v>5925.8</v>
      </c>
      <c r="AL110" s="61">
        <f>$G$110/$E$110</f>
        <v>623.72500000000002</v>
      </c>
      <c r="AM110" s="61">
        <f t="shared" si="57"/>
        <v>6549.5250000000005</v>
      </c>
      <c r="AN110" s="61">
        <f>$G$110/$E$110</f>
        <v>623.72500000000002</v>
      </c>
      <c r="AO110" s="61">
        <f t="shared" si="59"/>
        <v>7173.2500000000009</v>
      </c>
      <c r="AP110" s="61">
        <f>$G$110/$E$110</f>
        <v>623.72500000000002</v>
      </c>
      <c r="AQ110" s="61">
        <f t="shared" si="60"/>
        <v>7796.9750000000013</v>
      </c>
      <c r="AR110" s="61">
        <f>$G$110/$E$110</f>
        <v>623.72500000000002</v>
      </c>
      <c r="AS110" s="61">
        <f t="shared" si="61"/>
        <v>8420.7000000000007</v>
      </c>
      <c r="AT110" s="61">
        <f>$G$110/$E$110</f>
        <v>623.72500000000002</v>
      </c>
      <c r="AU110" s="61">
        <f t="shared" si="62"/>
        <v>9044.4250000000011</v>
      </c>
      <c r="AV110" s="57">
        <f t="shared" si="58"/>
        <v>15904.574999999999</v>
      </c>
    </row>
    <row r="111" spans="1:48" x14ac:dyDescent="0.2">
      <c r="A111" s="54"/>
      <c r="B111" s="54"/>
      <c r="C111" s="71">
        <v>36160</v>
      </c>
      <c r="D111" s="54"/>
      <c r="E111" s="54">
        <v>40</v>
      </c>
      <c r="F111" s="54"/>
      <c r="G111" s="57">
        <v>1550</v>
      </c>
      <c r="H111" s="56"/>
      <c r="I111" s="63" t="s">
        <v>191</v>
      </c>
      <c r="J111" s="63"/>
      <c r="K111" s="63">
        <v>38.75</v>
      </c>
      <c r="L111" s="56"/>
      <c r="M111" s="63">
        <f t="shared" si="51"/>
        <v>38.75</v>
      </c>
      <c r="N111" s="57"/>
      <c r="O111" s="63">
        <v>38.75</v>
      </c>
      <c r="P111" s="57"/>
      <c r="Q111" s="57">
        <f>SUM(M111:O111)</f>
        <v>77.5</v>
      </c>
      <c r="R111" s="56"/>
      <c r="S111" s="63">
        <v>38.75</v>
      </c>
      <c r="T111" s="57"/>
      <c r="U111" s="57">
        <v>194</v>
      </c>
      <c r="V111" s="56">
        <f>+G111/E111</f>
        <v>38.75</v>
      </c>
      <c r="W111" s="57">
        <f t="shared" si="38"/>
        <v>232.75</v>
      </c>
      <c r="X111" s="56">
        <f t="shared" si="63"/>
        <v>38.75</v>
      </c>
      <c r="Y111" s="57">
        <f t="shared" si="53"/>
        <v>271.5</v>
      </c>
      <c r="Z111" s="56">
        <f t="shared" si="68"/>
        <v>38.75</v>
      </c>
      <c r="AA111" s="57">
        <f t="shared" si="53"/>
        <v>310.25</v>
      </c>
      <c r="AB111" s="57">
        <f t="shared" si="65"/>
        <v>38.75</v>
      </c>
      <c r="AC111" s="61">
        <f t="shared" si="64"/>
        <v>349</v>
      </c>
      <c r="AD111" s="61">
        <f t="shared" si="66"/>
        <v>38.75</v>
      </c>
      <c r="AE111" s="61">
        <f t="shared" si="54"/>
        <v>387.75</v>
      </c>
      <c r="AF111" s="61">
        <f>$G$111/$E$111</f>
        <v>38.75</v>
      </c>
      <c r="AG111" s="61">
        <f t="shared" si="55"/>
        <v>426.5</v>
      </c>
      <c r="AH111" s="61">
        <f>$G$111/$E$111</f>
        <v>38.75</v>
      </c>
      <c r="AI111" s="61">
        <f t="shared" si="55"/>
        <v>465.25</v>
      </c>
      <c r="AJ111" s="61">
        <f>$G$111/$E$111</f>
        <v>38.75</v>
      </c>
      <c r="AK111" s="61">
        <f t="shared" si="56"/>
        <v>504</v>
      </c>
      <c r="AL111" s="61">
        <f>$G$111/$E$111</f>
        <v>38.75</v>
      </c>
      <c r="AM111" s="61">
        <f t="shared" si="57"/>
        <v>542.75</v>
      </c>
      <c r="AN111" s="61">
        <f>$G$111/$E$111</f>
        <v>38.75</v>
      </c>
      <c r="AO111" s="61">
        <f t="shared" si="59"/>
        <v>581.5</v>
      </c>
      <c r="AP111" s="61">
        <f>$G$111/$E$111</f>
        <v>38.75</v>
      </c>
      <c r="AQ111" s="61">
        <f t="shared" si="60"/>
        <v>620.25</v>
      </c>
      <c r="AR111" s="61">
        <f>$G$111/$E$111</f>
        <v>38.75</v>
      </c>
      <c r="AS111" s="61">
        <f t="shared" si="61"/>
        <v>659</v>
      </c>
      <c r="AT111" s="61">
        <f>$G$111/$E$111</f>
        <v>38.75</v>
      </c>
      <c r="AU111" s="61">
        <f t="shared" si="62"/>
        <v>697.75</v>
      </c>
      <c r="AV111" s="57">
        <f t="shared" si="58"/>
        <v>852.25</v>
      </c>
    </row>
    <row r="112" spans="1:48" x14ac:dyDescent="0.2">
      <c r="A112" s="54"/>
      <c r="B112" s="54"/>
      <c r="C112" s="71">
        <v>38139</v>
      </c>
      <c r="D112" s="54"/>
      <c r="E112" s="54">
        <v>40</v>
      </c>
      <c r="F112" s="54"/>
      <c r="G112" s="57">
        <v>60900</v>
      </c>
      <c r="H112" s="56"/>
      <c r="I112" s="63"/>
      <c r="J112" s="63"/>
      <c r="K112" s="63"/>
      <c r="L112" s="56"/>
      <c r="M112" s="63"/>
      <c r="N112" s="57"/>
      <c r="O112" s="63"/>
      <c r="P112" s="57"/>
      <c r="Q112" s="57"/>
      <c r="R112" s="56"/>
      <c r="S112" s="63"/>
      <c r="T112" s="57"/>
      <c r="U112" s="57">
        <v>761</v>
      </c>
      <c r="V112" s="56">
        <f>+G112/E112</f>
        <v>1522.5</v>
      </c>
      <c r="W112" s="57">
        <f>+U112+V112</f>
        <v>2283.5</v>
      </c>
      <c r="X112" s="56">
        <f t="shared" si="63"/>
        <v>1522.5</v>
      </c>
      <c r="Y112" s="57">
        <f>+W112+X112</f>
        <v>3806</v>
      </c>
      <c r="Z112" s="56">
        <f t="shared" si="68"/>
        <v>1522.5</v>
      </c>
      <c r="AA112" s="57">
        <f t="shared" si="53"/>
        <v>5328.5</v>
      </c>
      <c r="AB112" s="57">
        <f t="shared" si="65"/>
        <v>1522.5</v>
      </c>
      <c r="AC112" s="61">
        <f t="shared" si="64"/>
        <v>6851</v>
      </c>
      <c r="AD112" s="61">
        <f t="shared" si="66"/>
        <v>1522.5</v>
      </c>
      <c r="AE112" s="61">
        <f t="shared" si="54"/>
        <v>8373.5</v>
      </c>
      <c r="AF112" s="61">
        <f>$G$112/$E$112</f>
        <v>1522.5</v>
      </c>
      <c r="AG112" s="61">
        <f t="shared" si="55"/>
        <v>9896</v>
      </c>
      <c r="AH112" s="61">
        <f>$G$112/$E$112</f>
        <v>1522.5</v>
      </c>
      <c r="AI112" s="61">
        <f t="shared" si="55"/>
        <v>11418.5</v>
      </c>
      <c r="AJ112" s="61">
        <f>$G$112/$E$112</f>
        <v>1522.5</v>
      </c>
      <c r="AK112" s="61">
        <f t="shared" si="56"/>
        <v>12941</v>
      </c>
      <c r="AL112" s="61">
        <f>$G$112/$E$112</f>
        <v>1522.5</v>
      </c>
      <c r="AM112" s="61">
        <f t="shared" si="57"/>
        <v>14463.5</v>
      </c>
      <c r="AN112" s="61">
        <f>$G$112/$E$112</f>
        <v>1522.5</v>
      </c>
      <c r="AO112" s="61">
        <f t="shared" si="59"/>
        <v>15986</v>
      </c>
      <c r="AP112" s="61">
        <f>$G$112/$E$112</f>
        <v>1522.5</v>
      </c>
      <c r="AQ112" s="61">
        <f t="shared" si="60"/>
        <v>17508.5</v>
      </c>
      <c r="AR112" s="61">
        <f>$G$112/$E$112</f>
        <v>1522.5</v>
      </c>
      <c r="AS112" s="61">
        <f t="shared" si="61"/>
        <v>19031</v>
      </c>
      <c r="AT112" s="61">
        <f>$G$112/$E$112</f>
        <v>1522.5</v>
      </c>
      <c r="AU112" s="61">
        <f t="shared" si="62"/>
        <v>20553.5</v>
      </c>
      <c r="AV112" s="57">
        <f t="shared" si="58"/>
        <v>40346.5</v>
      </c>
    </row>
    <row r="113" spans="1:48" x14ac:dyDescent="0.2">
      <c r="A113" s="54" t="s">
        <v>273</v>
      </c>
      <c r="B113" s="54"/>
      <c r="C113" s="71">
        <v>38443</v>
      </c>
      <c r="D113" s="54"/>
      <c r="E113" s="54">
        <v>40</v>
      </c>
      <c r="F113" s="54"/>
      <c r="G113" s="57">
        <v>5571</v>
      </c>
      <c r="H113" s="56"/>
      <c r="I113" s="63"/>
      <c r="J113" s="63"/>
      <c r="K113" s="63"/>
      <c r="L113" s="56"/>
      <c r="M113" s="63"/>
      <c r="N113" s="57"/>
      <c r="O113" s="63"/>
      <c r="P113" s="57"/>
      <c r="Q113" s="57"/>
      <c r="R113" s="56"/>
      <c r="S113" s="63"/>
      <c r="T113" s="57"/>
      <c r="U113" s="57">
        <v>0</v>
      </c>
      <c r="V113" s="56">
        <f>+G113/E113/2</f>
        <v>69.637500000000003</v>
      </c>
      <c r="W113" s="57">
        <f>+U113+V113</f>
        <v>69.637500000000003</v>
      </c>
      <c r="X113" s="56">
        <f t="shared" si="63"/>
        <v>139.27500000000001</v>
      </c>
      <c r="Y113" s="57">
        <f>+W113+X113</f>
        <v>208.91250000000002</v>
      </c>
      <c r="Z113" s="56">
        <f t="shared" si="68"/>
        <v>139.27500000000001</v>
      </c>
      <c r="AA113" s="57">
        <f t="shared" si="53"/>
        <v>348.1875</v>
      </c>
      <c r="AB113" s="57">
        <f t="shared" si="65"/>
        <v>139.27500000000001</v>
      </c>
      <c r="AC113" s="61">
        <f t="shared" si="64"/>
        <v>487.46249999999998</v>
      </c>
      <c r="AD113" s="61">
        <f t="shared" si="66"/>
        <v>139.27500000000001</v>
      </c>
      <c r="AE113" s="61">
        <f t="shared" si="54"/>
        <v>626.73749999999995</v>
      </c>
      <c r="AF113" s="61">
        <f>$G$113/$E$113</f>
        <v>139.27500000000001</v>
      </c>
      <c r="AG113" s="61">
        <f t="shared" si="55"/>
        <v>766.01249999999993</v>
      </c>
      <c r="AH113" s="61">
        <f>$G$113/$E$113</f>
        <v>139.27500000000001</v>
      </c>
      <c r="AI113" s="61">
        <f t="shared" si="55"/>
        <v>905.28749999999991</v>
      </c>
      <c r="AJ113" s="61">
        <f>$G$113/$E$113</f>
        <v>139.27500000000001</v>
      </c>
      <c r="AK113" s="61">
        <f t="shared" si="56"/>
        <v>1044.5625</v>
      </c>
      <c r="AL113" s="61">
        <f>$G$113/$E$113</f>
        <v>139.27500000000001</v>
      </c>
      <c r="AM113" s="61">
        <f t="shared" si="57"/>
        <v>1183.8375000000001</v>
      </c>
      <c r="AN113" s="61">
        <f>$G$113/$E$113</f>
        <v>139.27500000000001</v>
      </c>
      <c r="AO113" s="61">
        <f t="shared" si="59"/>
        <v>1323.1125000000002</v>
      </c>
      <c r="AP113" s="61">
        <f>$G$113/$E$113</f>
        <v>139.27500000000001</v>
      </c>
      <c r="AQ113" s="61">
        <f t="shared" si="60"/>
        <v>1462.3875000000003</v>
      </c>
      <c r="AR113" s="61">
        <f>$G$113/$E$113</f>
        <v>139.27500000000001</v>
      </c>
      <c r="AS113" s="61">
        <f t="shared" si="61"/>
        <v>1601.6625000000004</v>
      </c>
      <c r="AT113" s="61">
        <f>$G$113/$E$113</f>
        <v>139.27500000000001</v>
      </c>
      <c r="AU113" s="61">
        <f t="shared" si="62"/>
        <v>1740.9375000000005</v>
      </c>
      <c r="AV113" s="57">
        <f t="shared" si="58"/>
        <v>3830.0624999999995</v>
      </c>
    </row>
    <row r="114" spans="1:48" x14ac:dyDescent="0.2">
      <c r="A114" s="54" t="s">
        <v>273</v>
      </c>
      <c r="B114" s="54"/>
      <c r="C114" s="71">
        <v>38930</v>
      </c>
      <c r="D114" s="54"/>
      <c r="E114" s="54">
        <v>40</v>
      </c>
      <c r="F114" s="54"/>
      <c r="G114" s="57">
        <v>15653</v>
      </c>
      <c r="H114" s="56"/>
      <c r="I114" s="63"/>
      <c r="J114" s="63"/>
      <c r="K114" s="63"/>
      <c r="L114" s="56"/>
      <c r="M114" s="63"/>
      <c r="N114" s="57"/>
      <c r="O114" s="63"/>
      <c r="P114" s="57"/>
      <c r="Q114" s="57"/>
      <c r="R114" s="56"/>
      <c r="S114" s="63"/>
      <c r="T114" s="57"/>
      <c r="U114" s="57">
        <v>0</v>
      </c>
      <c r="V114" s="56">
        <v>0</v>
      </c>
      <c r="W114" s="57">
        <f>+U114+V114</f>
        <v>0</v>
      </c>
      <c r="X114" s="56">
        <f>+G114/E114/2</f>
        <v>195.66249999999999</v>
      </c>
      <c r="Y114" s="57">
        <f>+W114+X114</f>
        <v>195.66249999999999</v>
      </c>
      <c r="Z114" s="56">
        <f t="shared" si="68"/>
        <v>391.32499999999999</v>
      </c>
      <c r="AA114" s="57">
        <f t="shared" si="53"/>
        <v>586.98749999999995</v>
      </c>
      <c r="AB114" s="57">
        <f t="shared" si="65"/>
        <v>391.32499999999999</v>
      </c>
      <c r="AC114" s="61">
        <f t="shared" si="64"/>
        <v>978.3125</v>
      </c>
      <c r="AD114" s="61">
        <f t="shared" si="66"/>
        <v>391.32499999999999</v>
      </c>
      <c r="AE114" s="61">
        <f t="shared" si="54"/>
        <v>1369.6375</v>
      </c>
      <c r="AF114" s="61">
        <f>$G$114/$E$114</f>
        <v>391.32499999999999</v>
      </c>
      <c r="AG114" s="61">
        <f t="shared" si="55"/>
        <v>1760.9625000000001</v>
      </c>
      <c r="AH114" s="61">
        <f>$G$114/$E$114</f>
        <v>391.32499999999999</v>
      </c>
      <c r="AI114" s="61">
        <f t="shared" si="55"/>
        <v>2152.2874999999999</v>
      </c>
      <c r="AJ114" s="61">
        <f>$G$114/$E$114</f>
        <v>391.32499999999999</v>
      </c>
      <c r="AK114" s="61">
        <f t="shared" si="56"/>
        <v>2543.6124999999997</v>
      </c>
      <c r="AL114" s="61">
        <f>$G$114/$E$114</f>
        <v>391.32499999999999</v>
      </c>
      <c r="AM114" s="61">
        <f t="shared" si="57"/>
        <v>2934.9374999999995</v>
      </c>
      <c r="AN114" s="61">
        <f>$G$114/$E$114</f>
        <v>391.32499999999999</v>
      </c>
      <c r="AO114" s="61">
        <f t="shared" si="59"/>
        <v>3326.2624999999994</v>
      </c>
      <c r="AP114" s="61">
        <f>$G$114/$E$114</f>
        <v>391.32499999999999</v>
      </c>
      <c r="AQ114" s="61">
        <f t="shared" si="60"/>
        <v>3717.5874999999992</v>
      </c>
      <c r="AR114" s="61">
        <f>$G$114/$E$114</f>
        <v>391.32499999999999</v>
      </c>
      <c r="AS114" s="61">
        <f t="shared" si="61"/>
        <v>4108.9124999999995</v>
      </c>
      <c r="AT114" s="61">
        <f>$G$114/$E$114</f>
        <v>391.32499999999999</v>
      </c>
      <c r="AU114" s="61">
        <f t="shared" si="62"/>
        <v>4500.2374999999993</v>
      </c>
      <c r="AV114" s="57">
        <f t="shared" si="58"/>
        <v>11152.762500000001</v>
      </c>
    </row>
    <row r="115" spans="1:48" x14ac:dyDescent="0.2">
      <c r="A115" s="54" t="s">
        <v>273</v>
      </c>
      <c r="B115" s="54"/>
      <c r="C115" s="71">
        <v>39385</v>
      </c>
      <c r="D115" s="54"/>
      <c r="E115" s="54">
        <v>40</v>
      </c>
      <c r="F115" s="54"/>
      <c r="G115" s="57">
        <v>58852.4</v>
      </c>
      <c r="H115" s="56"/>
      <c r="I115" s="63"/>
      <c r="J115" s="63"/>
      <c r="K115" s="63"/>
      <c r="L115" s="56"/>
      <c r="M115" s="63"/>
      <c r="N115" s="57"/>
      <c r="O115" s="63"/>
      <c r="P115" s="57"/>
      <c r="Q115" s="57"/>
      <c r="R115" s="56"/>
      <c r="S115" s="63"/>
      <c r="T115" s="57"/>
      <c r="U115" s="57"/>
      <c r="V115" s="56"/>
      <c r="W115" s="57"/>
      <c r="X115" s="56">
        <v>0</v>
      </c>
      <c r="Y115" s="57"/>
      <c r="Z115" s="56">
        <f t="shared" si="68"/>
        <v>1471.31</v>
      </c>
      <c r="AA115" s="57">
        <f t="shared" si="53"/>
        <v>1471.31</v>
      </c>
      <c r="AB115" s="57">
        <f t="shared" si="65"/>
        <v>1471.31</v>
      </c>
      <c r="AC115" s="61">
        <f t="shared" si="64"/>
        <v>2942.62</v>
      </c>
      <c r="AD115" s="61">
        <f t="shared" si="66"/>
        <v>1471.31</v>
      </c>
      <c r="AE115" s="61">
        <f t="shared" si="54"/>
        <v>4413.93</v>
      </c>
      <c r="AF115" s="61">
        <f>$G$115/$E$115</f>
        <v>1471.31</v>
      </c>
      <c r="AG115" s="61">
        <f t="shared" si="55"/>
        <v>5885.24</v>
      </c>
      <c r="AH115" s="61">
        <f>$G$115/$E$115</f>
        <v>1471.31</v>
      </c>
      <c r="AI115" s="61">
        <f t="shared" si="55"/>
        <v>7356.5499999999993</v>
      </c>
      <c r="AJ115" s="61">
        <f>$G$115/$E$115</f>
        <v>1471.31</v>
      </c>
      <c r="AK115" s="61">
        <f t="shared" si="56"/>
        <v>8827.8599999999988</v>
      </c>
      <c r="AL115" s="61">
        <f>$G$115/$E$115</f>
        <v>1471.31</v>
      </c>
      <c r="AM115" s="61">
        <f t="shared" si="57"/>
        <v>10299.169999999998</v>
      </c>
      <c r="AN115" s="61">
        <f>$G$115/$E$115</f>
        <v>1471.31</v>
      </c>
      <c r="AO115" s="61">
        <f t="shared" si="59"/>
        <v>11770.479999999998</v>
      </c>
      <c r="AP115" s="61">
        <f>$G$115/$E$115</f>
        <v>1471.31</v>
      </c>
      <c r="AQ115" s="61">
        <f t="shared" si="60"/>
        <v>13241.789999999997</v>
      </c>
      <c r="AR115" s="61">
        <f>$G$115/$E$115</f>
        <v>1471.31</v>
      </c>
      <c r="AS115" s="61">
        <f t="shared" si="61"/>
        <v>14713.099999999997</v>
      </c>
      <c r="AT115" s="61">
        <f>$G$115/$E$115</f>
        <v>1471.31</v>
      </c>
      <c r="AU115" s="61">
        <f t="shared" si="62"/>
        <v>16184.409999999996</v>
      </c>
      <c r="AV115" s="57">
        <f t="shared" si="58"/>
        <v>42667.990000000005</v>
      </c>
    </row>
    <row r="116" spans="1:48" x14ac:dyDescent="0.2">
      <c r="A116" s="54" t="s">
        <v>271</v>
      </c>
      <c r="B116" s="54"/>
      <c r="C116" s="71">
        <v>39161</v>
      </c>
      <c r="D116" s="54"/>
      <c r="E116" s="54">
        <v>40</v>
      </c>
      <c r="F116" s="54"/>
      <c r="G116" s="57">
        <v>3775</v>
      </c>
      <c r="H116" s="56"/>
      <c r="I116" s="63"/>
      <c r="J116" s="63"/>
      <c r="K116" s="63"/>
      <c r="L116" s="56"/>
      <c r="M116" s="63"/>
      <c r="N116" s="57"/>
      <c r="O116" s="63"/>
      <c r="P116" s="57"/>
      <c r="Q116" s="57"/>
      <c r="R116" s="56"/>
      <c r="S116" s="63"/>
      <c r="T116" s="57"/>
      <c r="U116" s="57"/>
      <c r="V116" s="56"/>
      <c r="W116" s="57"/>
      <c r="X116" s="56">
        <v>0</v>
      </c>
      <c r="Y116" s="57"/>
      <c r="Z116" s="56">
        <f t="shared" si="68"/>
        <v>94.375</v>
      </c>
      <c r="AA116" s="57">
        <f t="shared" si="53"/>
        <v>94.375</v>
      </c>
      <c r="AB116" s="57">
        <f t="shared" si="65"/>
        <v>94.375</v>
      </c>
      <c r="AC116" s="61">
        <f t="shared" si="64"/>
        <v>188.75</v>
      </c>
      <c r="AD116" s="61">
        <f t="shared" si="66"/>
        <v>94.375</v>
      </c>
      <c r="AE116" s="61">
        <f t="shared" si="54"/>
        <v>283.125</v>
      </c>
      <c r="AF116" s="61">
        <f>$G$116/$E$116</f>
        <v>94.375</v>
      </c>
      <c r="AG116" s="61">
        <f t="shared" si="55"/>
        <v>377.5</v>
      </c>
      <c r="AH116" s="61">
        <f>$G$116/$E$116</f>
        <v>94.375</v>
      </c>
      <c r="AI116" s="61">
        <f t="shared" si="55"/>
        <v>471.875</v>
      </c>
      <c r="AJ116" s="61">
        <f>$G$116/$E$116</f>
        <v>94.375</v>
      </c>
      <c r="AK116" s="61">
        <f t="shared" si="56"/>
        <v>566.25</v>
      </c>
      <c r="AL116" s="61">
        <f>$G$116/$E$116</f>
        <v>94.375</v>
      </c>
      <c r="AM116" s="61">
        <f t="shared" si="57"/>
        <v>660.625</v>
      </c>
      <c r="AN116" s="61">
        <f>$G$116/$E$116</f>
        <v>94.375</v>
      </c>
      <c r="AO116" s="61">
        <f t="shared" si="59"/>
        <v>755</v>
      </c>
      <c r="AP116" s="61">
        <f>$G$116/$E$116</f>
        <v>94.375</v>
      </c>
      <c r="AQ116" s="61">
        <f t="shared" si="60"/>
        <v>849.375</v>
      </c>
      <c r="AR116" s="61">
        <f>$G$116/$E$116</f>
        <v>94.375</v>
      </c>
      <c r="AS116" s="61">
        <f t="shared" si="61"/>
        <v>943.75</v>
      </c>
      <c r="AT116" s="61">
        <f>$G$116/$E$116</f>
        <v>94.375</v>
      </c>
      <c r="AU116" s="61">
        <f t="shared" si="62"/>
        <v>1038.125</v>
      </c>
      <c r="AV116" s="57">
        <f t="shared" si="58"/>
        <v>2736.875</v>
      </c>
    </row>
    <row r="117" spans="1:48" x14ac:dyDescent="0.2">
      <c r="A117" s="54" t="s">
        <v>274</v>
      </c>
      <c r="B117" s="54"/>
      <c r="C117" s="71">
        <v>39611</v>
      </c>
      <c r="D117" s="54"/>
      <c r="E117" s="54">
        <v>40</v>
      </c>
      <c r="F117" s="54"/>
      <c r="G117" s="57">
        <v>2645632.5</v>
      </c>
      <c r="H117" s="56"/>
      <c r="I117" s="63"/>
      <c r="J117" s="63"/>
      <c r="K117" s="63"/>
      <c r="L117" s="56"/>
      <c r="M117" s="63"/>
      <c r="N117" s="57"/>
      <c r="O117" s="63"/>
      <c r="P117" s="57"/>
      <c r="Q117" s="57"/>
      <c r="R117" s="56"/>
      <c r="S117" s="63"/>
      <c r="T117" s="57"/>
      <c r="U117" s="57"/>
      <c r="V117" s="56"/>
      <c r="W117" s="57"/>
      <c r="X117" s="56"/>
      <c r="Y117" s="57"/>
      <c r="Z117" s="56"/>
      <c r="AA117" s="57">
        <f t="shared" si="53"/>
        <v>0</v>
      </c>
      <c r="AB117" s="57">
        <f t="shared" si="65"/>
        <v>66140.8125</v>
      </c>
      <c r="AC117" s="61">
        <f t="shared" si="64"/>
        <v>66140.8125</v>
      </c>
      <c r="AD117" s="61">
        <f t="shared" si="66"/>
        <v>66140.8125</v>
      </c>
      <c r="AE117" s="61">
        <f>AC117+AD117</f>
        <v>132281.625</v>
      </c>
      <c r="AF117" s="61">
        <f>$G$117/$E$117</f>
        <v>66140.8125</v>
      </c>
      <c r="AG117" s="61">
        <f t="shared" si="55"/>
        <v>198422.4375</v>
      </c>
      <c r="AH117" s="61">
        <f>$G$117/$E$117</f>
        <v>66140.8125</v>
      </c>
      <c r="AI117" s="61">
        <f t="shared" si="55"/>
        <v>264563.25</v>
      </c>
      <c r="AJ117" s="61">
        <f>$G$117/$E$117</f>
        <v>66140.8125</v>
      </c>
      <c r="AK117" s="61">
        <f t="shared" si="56"/>
        <v>330704.0625</v>
      </c>
      <c r="AL117" s="61">
        <f>$G$117/$E$117</f>
        <v>66140.8125</v>
      </c>
      <c r="AM117" s="61">
        <f t="shared" si="57"/>
        <v>396844.875</v>
      </c>
      <c r="AN117" s="61">
        <f>$G$117/$E$117</f>
        <v>66140.8125</v>
      </c>
      <c r="AO117" s="61">
        <f t="shared" si="59"/>
        <v>462985.6875</v>
      </c>
      <c r="AP117" s="61">
        <f>$G$117/$E$117</f>
        <v>66140.8125</v>
      </c>
      <c r="AQ117" s="61">
        <f t="shared" si="60"/>
        <v>529126.5</v>
      </c>
      <c r="AR117" s="61">
        <f>$G$117/$E$117</f>
        <v>66140.8125</v>
      </c>
      <c r="AS117" s="61">
        <f t="shared" si="61"/>
        <v>595267.3125</v>
      </c>
      <c r="AT117" s="61">
        <f>$G$117/$E$117</f>
        <v>66140.8125</v>
      </c>
      <c r="AU117" s="61">
        <f t="shared" si="62"/>
        <v>661408.125</v>
      </c>
      <c r="AV117" s="57">
        <f t="shared" si="58"/>
        <v>1984224.375</v>
      </c>
    </row>
    <row r="118" spans="1:48" x14ac:dyDescent="0.2">
      <c r="A118" s="54" t="s">
        <v>273</v>
      </c>
      <c r="B118" s="54"/>
      <c r="C118" s="71">
        <v>39647</v>
      </c>
      <c r="D118" s="54"/>
      <c r="E118" s="54">
        <v>40</v>
      </c>
      <c r="F118" s="54"/>
      <c r="G118" s="57">
        <v>3281</v>
      </c>
      <c r="H118" s="56"/>
      <c r="I118" s="63"/>
      <c r="J118" s="63"/>
      <c r="K118" s="63"/>
      <c r="L118" s="56"/>
      <c r="M118" s="63"/>
      <c r="N118" s="57"/>
      <c r="O118" s="63"/>
      <c r="P118" s="57"/>
      <c r="Q118" s="57"/>
      <c r="R118" s="56"/>
      <c r="S118" s="63"/>
      <c r="T118" s="57"/>
      <c r="U118" s="57"/>
      <c r="V118" s="56"/>
      <c r="W118" s="57"/>
      <c r="X118" s="56"/>
      <c r="Y118" s="57"/>
      <c r="Z118" s="56"/>
      <c r="AA118" s="57">
        <f t="shared" si="53"/>
        <v>0</v>
      </c>
      <c r="AB118" s="57">
        <f t="shared" si="65"/>
        <v>82.025000000000006</v>
      </c>
      <c r="AC118" s="61">
        <f t="shared" si="64"/>
        <v>82.025000000000006</v>
      </c>
      <c r="AD118" s="61">
        <f t="shared" si="66"/>
        <v>82.025000000000006</v>
      </c>
      <c r="AE118" s="61">
        <f t="shared" si="54"/>
        <v>164.05</v>
      </c>
      <c r="AF118" s="61">
        <f>$G$118/$E$118</f>
        <v>82.025000000000006</v>
      </c>
      <c r="AG118" s="61">
        <f t="shared" si="55"/>
        <v>246.07500000000002</v>
      </c>
      <c r="AH118" s="61">
        <f>$G$118/$E$118</f>
        <v>82.025000000000006</v>
      </c>
      <c r="AI118" s="61">
        <f t="shared" si="55"/>
        <v>328.1</v>
      </c>
      <c r="AJ118" s="61">
        <f>$G$118/$E$118</f>
        <v>82.025000000000006</v>
      </c>
      <c r="AK118" s="61">
        <f t="shared" si="56"/>
        <v>410.125</v>
      </c>
      <c r="AL118" s="61">
        <f>$G$118/$E$118</f>
        <v>82.025000000000006</v>
      </c>
      <c r="AM118" s="61">
        <f t="shared" si="57"/>
        <v>492.15</v>
      </c>
      <c r="AN118" s="61">
        <f>$G$118/$E$118</f>
        <v>82.025000000000006</v>
      </c>
      <c r="AO118" s="61">
        <f t="shared" si="59"/>
        <v>574.17499999999995</v>
      </c>
      <c r="AP118" s="61">
        <f>$G$118/$E$118</f>
        <v>82.025000000000006</v>
      </c>
      <c r="AQ118" s="61">
        <f t="shared" si="60"/>
        <v>656.19999999999993</v>
      </c>
      <c r="AR118" s="61">
        <f>$G$118/$E$118</f>
        <v>82.025000000000006</v>
      </c>
      <c r="AS118" s="61">
        <f t="shared" si="61"/>
        <v>738.22499999999991</v>
      </c>
      <c r="AT118" s="61">
        <f>$G$118/$E$118</f>
        <v>82.025000000000006</v>
      </c>
      <c r="AU118" s="61">
        <f t="shared" si="62"/>
        <v>820.24999999999989</v>
      </c>
      <c r="AV118" s="57">
        <f t="shared" si="58"/>
        <v>2460.75</v>
      </c>
    </row>
    <row r="119" spans="1:48" x14ac:dyDescent="0.2">
      <c r="A119" s="54" t="s">
        <v>275</v>
      </c>
      <c r="B119" s="54"/>
      <c r="C119" s="71">
        <v>39965</v>
      </c>
      <c r="D119" s="54"/>
      <c r="E119" s="54">
        <v>40</v>
      </c>
      <c r="F119" s="54"/>
      <c r="G119" s="57">
        <v>129954</v>
      </c>
      <c r="H119" s="56"/>
      <c r="I119" s="63"/>
      <c r="J119" s="63"/>
      <c r="K119" s="63"/>
      <c r="L119" s="56"/>
      <c r="M119" s="63"/>
      <c r="N119" s="57"/>
      <c r="O119" s="63"/>
      <c r="P119" s="57"/>
      <c r="Q119" s="57"/>
      <c r="R119" s="56"/>
      <c r="S119" s="63"/>
      <c r="T119" s="57"/>
      <c r="U119" s="57"/>
      <c r="V119" s="56"/>
      <c r="W119" s="57"/>
      <c r="X119" s="56"/>
      <c r="Y119" s="57"/>
      <c r="Z119" s="56"/>
      <c r="AA119" s="57"/>
      <c r="AB119" s="57">
        <v>0</v>
      </c>
      <c r="AC119" s="61"/>
      <c r="AD119" s="61">
        <f t="shared" si="66"/>
        <v>3248.85</v>
      </c>
      <c r="AE119" s="61">
        <f t="shared" si="54"/>
        <v>3248.85</v>
      </c>
      <c r="AF119" s="61">
        <f>$G$119/$E$119</f>
        <v>3248.85</v>
      </c>
      <c r="AG119" s="61">
        <f t="shared" si="55"/>
        <v>6497.7</v>
      </c>
      <c r="AH119" s="61">
        <f>$G$119/$E$119</f>
        <v>3248.85</v>
      </c>
      <c r="AI119" s="61">
        <f t="shared" si="55"/>
        <v>9746.5499999999993</v>
      </c>
      <c r="AJ119" s="61">
        <f>$G$119/$E$119</f>
        <v>3248.85</v>
      </c>
      <c r="AK119" s="61">
        <f t="shared" si="56"/>
        <v>12995.4</v>
      </c>
      <c r="AL119" s="61">
        <f>$G$119/$E$119</f>
        <v>3248.85</v>
      </c>
      <c r="AM119" s="61">
        <f t="shared" si="57"/>
        <v>16244.25</v>
      </c>
      <c r="AN119" s="61">
        <f>$G$119/$E$119</f>
        <v>3248.85</v>
      </c>
      <c r="AO119" s="61">
        <f t="shared" si="59"/>
        <v>19493.099999999999</v>
      </c>
      <c r="AP119" s="61">
        <f>$G$119/$E$119</f>
        <v>3248.85</v>
      </c>
      <c r="AQ119" s="61">
        <f t="shared" si="60"/>
        <v>22741.949999999997</v>
      </c>
      <c r="AR119" s="61">
        <f>$G$119/$E$119</f>
        <v>3248.85</v>
      </c>
      <c r="AS119" s="61">
        <f t="shared" si="61"/>
        <v>25990.799999999996</v>
      </c>
      <c r="AT119" s="61">
        <f>$G$119/$E$119</f>
        <v>3248.85</v>
      </c>
      <c r="AU119" s="61">
        <f t="shared" si="62"/>
        <v>29239.649999999994</v>
      </c>
      <c r="AV119" s="57">
        <f t="shared" si="58"/>
        <v>100714.35</v>
      </c>
    </row>
    <row r="120" spans="1:48" x14ac:dyDescent="0.2">
      <c r="A120" s="54" t="s">
        <v>276</v>
      </c>
      <c r="B120" s="54"/>
      <c r="C120" s="71">
        <v>40543</v>
      </c>
      <c r="D120" s="54"/>
      <c r="E120" s="54">
        <v>40</v>
      </c>
      <c r="F120" s="54"/>
      <c r="G120" s="57">
        <v>482785</v>
      </c>
      <c r="H120" s="56"/>
      <c r="I120" s="63"/>
      <c r="J120" s="63"/>
      <c r="K120" s="63"/>
      <c r="L120" s="56"/>
      <c r="M120" s="63"/>
      <c r="N120" s="57"/>
      <c r="O120" s="63"/>
      <c r="P120" s="57"/>
      <c r="Q120" s="57"/>
      <c r="R120" s="56"/>
      <c r="S120" s="63"/>
      <c r="T120" s="57"/>
      <c r="U120" s="57"/>
      <c r="V120" s="56"/>
      <c r="W120" s="57"/>
      <c r="X120" s="56"/>
      <c r="Y120" s="57"/>
      <c r="Z120" s="56"/>
      <c r="AA120" s="57"/>
      <c r="AB120" s="57"/>
      <c r="AC120" s="61"/>
      <c r="AD120" s="61"/>
      <c r="AE120" s="61">
        <f t="shared" si="54"/>
        <v>0</v>
      </c>
      <c r="AF120" s="61">
        <f>$G$120/$E$120</f>
        <v>12069.625</v>
      </c>
      <c r="AG120" s="61">
        <f t="shared" si="55"/>
        <v>12069.625</v>
      </c>
      <c r="AH120" s="61">
        <f>$G$120/$E$120</f>
        <v>12069.625</v>
      </c>
      <c r="AI120" s="61">
        <f t="shared" si="55"/>
        <v>24139.25</v>
      </c>
      <c r="AJ120" s="61">
        <f>$G$120/$E$120</f>
        <v>12069.625</v>
      </c>
      <c r="AK120" s="61">
        <f t="shared" si="56"/>
        <v>36208.875</v>
      </c>
      <c r="AL120" s="61">
        <f>$G$120/$E$120</f>
        <v>12069.625</v>
      </c>
      <c r="AM120" s="61">
        <f t="shared" si="57"/>
        <v>48278.5</v>
      </c>
      <c r="AN120" s="61">
        <f>$G$120/$E$120</f>
        <v>12069.625</v>
      </c>
      <c r="AO120" s="61">
        <f t="shared" si="59"/>
        <v>60348.125</v>
      </c>
      <c r="AP120" s="61">
        <f>$G$120/$E$120</f>
        <v>12069.625</v>
      </c>
      <c r="AQ120" s="61">
        <f t="shared" si="60"/>
        <v>72417.75</v>
      </c>
      <c r="AR120" s="61">
        <f>$G$120/$E$120</f>
        <v>12069.625</v>
      </c>
      <c r="AS120" s="61">
        <f t="shared" si="61"/>
        <v>84487.375</v>
      </c>
      <c r="AT120" s="61">
        <f>$G$120/$E$120</f>
        <v>12069.625</v>
      </c>
      <c r="AU120" s="61">
        <f t="shared" si="62"/>
        <v>96557</v>
      </c>
      <c r="AV120" s="57">
        <f t="shared" si="58"/>
        <v>386228</v>
      </c>
    </row>
    <row r="121" spans="1:48" x14ac:dyDescent="0.2">
      <c r="A121" s="73" t="s">
        <v>277</v>
      </c>
      <c r="B121" s="54"/>
      <c r="C121" s="71">
        <v>41835</v>
      </c>
      <c r="D121" s="54"/>
      <c r="E121" s="54">
        <v>40</v>
      </c>
      <c r="F121" s="54"/>
      <c r="G121" s="57">
        <v>14790</v>
      </c>
      <c r="H121" s="56"/>
      <c r="I121" s="63"/>
      <c r="J121" s="63"/>
      <c r="K121" s="63"/>
      <c r="L121" s="56"/>
      <c r="M121" s="63"/>
      <c r="N121" s="57"/>
      <c r="O121" s="63"/>
      <c r="P121" s="57"/>
      <c r="Q121" s="57"/>
      <c r="R121" s="56"/>
      <c r="S121" s="63"/>
      <c r="T121" s="57"/>
      <c r="U121" s="57"/>
      <c r="V121" s="56"/>
      <c r="W121" s="57"/>
      <c r="X121" s="56"/>
      <c r="Y121" s="57"/>
      <c r="Z121" s="56"/>
      <c r="AA121" s="57"/>
      <c r="AB121" s="57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>
        <f>$G$121/$E$121</f>
        <v>369.75</v>
      </c>
      <c r="AQ121" s="61">
        <f t="shared" si="60"/>
        <v>369.75</v>
      </c>
      <c r="AR121" s="61">
        <f>$G$121/$E$121</f>
        <v>369.75</v>
      </c>
      <c r="AS121" s="61">
        <f t="shared" si="61"/>
        <v>739.5</v>
      </c>
      <c r="AT121" s="61">
        <f>$G$121/$E$121</f>
        <v>369.75</v>
      </c>
      <c r="AU121" s="61">
        <f t="shared" si="62"/>
        <v>1109.25</v>
      </c>
      <c r="AV121" s="57">
        <f t="shared" si="58"/>
        <v>13680.75</v>
      </c>
    </row>
    <row r="122" spans="1:48" x14ac:dyDescent="0.2">
      <c r="A122" s="73" t="s">
        <v>278</v>
      </c>
      <c r="B122" s="54"/>
      <c r="C122" s="71">
        <v>42143</v>
      </c>
      <c r="D122" s="54"/>
      <c r="E122" s="54">
        <v>40</v>
      </c>
      <c r="F122" s="54"/>
      <c r="G122" s="57">
        <v>13800</v>
      </c>
      <c r="H122" s="56"/>
      <c r="I122" s="63"/>
      <c r="J122" s="63"/>
      <c r="K122" s="63"/>
      <c r="L122" s="56"/>
      <c r="M122" s="63"/>
      <c r="N122" s="57"/>
      <c r="O122" s="63"/>
      <c r="P122" s="57"/>
      <c r="Q122" s="57"/>
      <c r="R122" s="56"/>
      <c r="S122" s="63"/>
      <c r="T122" s="57"/>
      <c r="U122" s="57"/>
      <c r="V122" s="56"/>
      <c r="W122" s="57"/>
      <c r="X122" s="56"/>
      <c r="Y122" s="57"/>
      <c r="Z122" s="56"/>
      <c r="AA122" s="57"/>
      <c r="AB122" s="57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>
        <f>$G$122/$E$122/2</f>
        <v>172.5</v>
      </c>
      <c r="AQ122" s="61">
        <f t="shared" si="60"/>
        <v>172.5</v>
      </c>
      <c r="AR122" s="61">
        <f>$G$122/$E$122</f>
        <v>345</v>
      </c>
      <c r="AS122" s="61">
        <f t="shared" si="61"/>
        <v>517.5</v>
      </c>
      <c r="AT122" s="61">
        <f>$G$122/$E$122</f>
        <v>345</v>
      </c>
      <c r="AU122" s="61">
        <f t="shared" si="62"/>
        <v>862.5</v>
      </c>
      <c r="AV122" s="57">
        <f t="shared" si="58"/>
        <v>12937.5</v>
      </c>
    </row>
    <row r="123" spans="1:48" x14ac:dyDescent="0.2">
      <c r="A123" s="73" t="s">
        <v>279</v>
      </c>
      <c r="B123" s="54"/>
      <c r="C123" s="71">
        <v>42916</v>
      </c>
      <c r="D123" s="54"/>
      <c r="E123" s="54">
        <v>40</v>
      </c>
      <c r="F123" s="54"/>
      <c r="G123" s="57">
        <v>1707332</v>
      </c>
      <c r="H123" s="56"/>
      <c r="I123" s="63"/>
      <c r="J123" s="63"/>
      <c r="K123" s="63"/>
      <c r="L123" s="56"/>
      <c r="M123" s="63"/>
      <c r="N123" s="57"/>
      <c r="O123" s="63"/>
      <c r="P123" s="57"/>
      <c r="Q123" s="57"/>
      <c r="R123" s="56"/>
      <c r="S123" s="63"/>
      <c r="T123" s="57"/>
      <c r="U123" s="57"/>
      <c r="V123" s="56"/>
      <c r="W123" s="57"/>
      <c r="X123" s="56"/>
      <c r="Y123" s="57"/>
      <c r="Z123" s="56"/>
      <c r="AA123" s="57"/>
      <c r="AB123" s="57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>
        <v>0</v>
      </c>
      <c r="AR123" s="61">
        <v>0</v>
      </c>
      <c r="AS123" s="61">
        <v>0</v>
      </c>
      <c r="AT123" s="61">
        <f>$G$123/$E$123*0.5</f>
        <v>21341.65</v>
      </c>
      <c r="AU123" s="61">
        <f>AS123+AT123</f>
        <v>21341.65</v>
      </c>
      <c r="AV123" s="57">
        <f t="shared" si="58"/>
        <v>1685990.35</v>
      </c>
    </row>
    <row r="124" spans="1:48" x14ac:dyDescent="0.2">
      <c r="A124" s="73" t="s">
        <v>280</v>
      </c>
      <c r="B124" s="54"/>
      <c r="C124" s="71">
        <v>43021</v>
      </c>
      <c r="D124" s="54"/>
      <c r="E124" s="54">
        <v>40</v>
      </c>
      <c r="F124" s="54"/>
      <c r="G124" s="57">
        <v>19625</v>
      </c>
      <c r="H124" s="56"/>
      <c r="I124" s="63"/>
      <c r="J124" s="63"/>
      <c r="K124" s="63"/>
      <c r="L124" s="56"/>
      <c r="M124" s="63"/>
      <c r="N124" s="57"/>
      <c r="O124" s="63"/>
      <c r="P124" s="57"/>
      <c r="Q124" s="57"/>
      <c r="R124" s="56"/>
      <c r="S124" s="63"/>
      <c r="T124" s="57"/>
      <c r="U124" s="57"/>
      <c r="V124" s="56"/>
      <c r="W124" s="57"/>
      <c r="X124" s="56"/>
      <c r="Y124" s="57"/>
      <c r="Z124" s="56"/>
      <c r="AA124" s="57"/>
      <c r="AB124" s="57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>
        <v>0</v>
      </c>
      <c r="AR124" s="61">
        <v>0</v>
      </c>
      <c r="AS124" s="61">
        <v>0</v>
      </c>
      <c r="AT124" s="61">
        <f>$G$124/$E$124*0.5</f>
        <v>245.3125</v>
      </c>
      <c r="AU124" s="61">
        <f>AS124+AT124</f>
        <v>245.3125</v>
      </c>
      <c r="AV124" s="57">
        <f t="shared" si="58"/>
        <v>19379.6875</v>
      </c>
    </row>
    <row r="125" spans="1:48" x14ac:dyDescent="0.2">
      <c r="A125" s="54" t="s">
        <v>255</v>
      </c>
      <c r="B125" s="54"/>
      <c r="C125" s="71">
        <v>36525</v>
      </c>
      <c r="D125" s="54"/>
      <c r="E125" s="54">
        <v>40</v>
      </c>
      <c r="F125" s="54"/>
      <c r="G125" s="55">
        <v>36935</v>
      </c>
      <c r="H125" s="56"/>
      <c r="I125" s="64" t="s">
        <v>200</v>
      </c>
      <c r="J125" s="56"/>
      <c r="K125" s="55">
        <v>923.37</v>
      </c>
      <c r="L125" s="56"/>
      <c r="M125" s="55">
        <f t="shared" si="51"/>
        <v>923.37</v>
      </c>
      <c r="N125" s="57"/>
      <c r="O125" s="55">
        <v>923.37</v>
      </c>
      <c r="P125" s="57"/>
      <c r="Q125" s="55">
        <f>SUM(M125:O125)</f>
        <v>1846.74</v>
      </c>
      <c r="R125" s="56"/>
      <c r="S125" s="55">
        <v>923.37</v>
      </c>
      <c r="T125" s="57"/>
      <c r="U125" s="58">
        <v>4616</v>
      </c>
      <c r="V125" s="58">
        <f>+G125/E125</f>
        <v>923.375</v>
      </c>
      <c r="W125" s="58">
        <f>+U125+V125</f>
        <v>5539.375</v>
      </c>
      <c r="X125" s="58">
        <f>+G125/E125</f>
        <v>923.375</v>
      </c>
      <c r="Y125" s="58">
        <f>+W125+X125</f>
        <v>6462.75</v>
      </c>
      <c r="Z125" s="58">
        <f t="shared" si="68"/>
        <v>923.375</v>
      </c>
      <c r="AA125" s="58">
        <f t="shared" si="53"/>
        <v>7386.125</v>
      </c>
      <c r="AB125" s="58">
        <f t="shared" si="65"/>
        <v>923.375</v>
      </c>
      <c r="AC125" s="59">
        <f>AA125+AB125</f>
        <v>8309.5</v>
      </c>
      <c r="AD125" s="59">
        <f t="shared" si="66"/>
        <v>923.375</v>
      </c>
      <c r="AE125" s="59">
        <f>AC125+AD125</f>
        <v>9232.875</v>
      </c>
      <c r="AF125" s="59">
        <f>$G$125/$E$125</f>
        <v>923.375</v>
      </c>
      <c r="AG125" s="59">
        <f t="shared" si="55"/>
        <v>10156.25</v>
      </c>
      <c r="AH125" s="59">
        <f>$G$125/$E$125</f>
        <v>923.375</v>
      </c>
      <c r="AI125" s="59">
        <f t="shared" si="55"/>
        <v>11079.625</v>
      </c>
      <c r="AJ125" s="59">
        <f>$G$125/$E$125</f>
        <v>923.375</v>
      </c>
      <c r="AK125" s="59">
        <f t="shared" si="56"/>
        <v>12003</v>
      </c>
      <c r="AL125" s="59">
        <f>$G$125/$E$125</f>
        <v>923.375</v>
      </c>
      <c r="AM125" s="59">
        <f t="shared" si="57"/>
        <v>12926.375</v>
      </c>
      <c r="AN125" s="59">
        <f>$G$125/$E$125</f>
        <v>923.375</v>
      </c>
      <c r="AO125" s="59">
        <f t="shared" si="59"/>
        <v>13849.75</v>
      </c>
      <c r="AP125" s="59">
        <f>$G$125/$E$125</f>
        <v>923.375</v>
      </c>
      <c r="AQ125" s="59">
        <f t="shared" si="60"/>
        <v>14773.125</v>
      </c>
      <c r="AR125" s="59">
        <f>$G$125/$E$125</f>
        <v>923.375</v>
      </c>
      <c r="AS125" s="59">
        <f t="shared" si="61"/>
        <v>15696.5</v>
      </c>
      <c r="AT125" s="59">
        <f>$G$125/$E$125</f>
        <v>923.375</v>
      </c>
      <c r="AU125" s="59">
        <f t="shared" si="62"/>
        <v>16619.875</v>
      </c>
      <c r="AV125" s="58">
        <f t="shared" si="58"/>
        <v>20315.125</v>
      </c>
    </row>
    <row r="126" spans="1:48" x14ac:dyDescent="0.2">
      <c r="A126" s="60" t="s">
        <v>281</v>
      </c>
      <c r="B126" s="54"/>
      <c r="C126" s="36"/>
      <c r="D126" s="54"/>
      <c r="E126" s="54"/>
      <c r="F126" s="54"/>
      <c r="G126" s="57">
        <f>SUM(G81:G125)</f>
        <v>10820170.390000001</v>
      </c>
      <c r="H126" s="56"/>
      <c r="I126" s="56">
        <f>SUM(I81:I125)</f>
        <v>616974.19000000018</v>
      </c>
      <c r="J126" s="56"/>
      <c r="K126" s="56">
        <f>SUM(K81:K125)</f>
        <v>78964.709999999992</v>
      </c>
      <c r="L126" s="56"/>
      <c r="M126" s="56">
        <f>SUM(M81:M125)</f>
        <v>695938.9</v>
      </c>
      <c r="N126" s="56"/>
      <c r="O126" s="56">
        <f>SUM(O81:O125)</f>
        <v>87044.73</v>
      </c>
      <c r="P126" s="56"/>
      <c r="Q126" s="56">
        <f>SUM(Q81:Q125)</f>
        <v>760040.4700000002</v>
      </c>
      <c r="R126" s="56"/>
      <c r="S126" s="56">
        <f>SUM(S81:S125)</f>
        <v>110833.73</v>
      </c>
      <c r="T126" s="56"/>
      <c r="U126" s="57">
        <f t="shared" ref="U126:Z126" si="69">SUM(U81:U125)</f>
        <v>1139594</v>
      </c>
      <c r="V126" s="57">
        <f t="shared" si="69"/>
        <v>135903.93100000001</v>
      </c>
      <c r="W126" s="57">
        <f t="shared" si="69"/>
        <v>1275497.9310000001</v>
      </c>
      <c r="X126" s="57">
        <f t="shared" si="69"/>
        <v>136771.63371212123</v>
      </c>
      <c r="Y126" s="57">
        <f t="shared" si="69"/>
        <v>1412269.5647121214</v>
      </c>
      <c r="Z126" s="57">
        <f t="shared" si="69"/>
        <v>138530.67300000001</v>
      </c>
      <c r="AA126" s="57">
        <f t="shared" ref="AA126:AI126" si="70">SUM(AA81:AA125)</f>
        <v>1550800.2377121211</v>
      </c>
      <c r="AB126" s="57">
        <f t="shared" si="70"/>
        <v>204460.9600151515</v>
      </c>
      <c r="AC126" s="57">
        <f t="shared" si="70"/>
        <v>1755261.1977272728</v>
      </c>
      <c r="AD126" s="57">
        <f t="shared" si="70"/>
        <v>207605.81001515151</v>
      </c>
      <c r="AE126" s="57">
        <f t="shared" si="70"/>
        <v>1962867.0077424243</v>
      </c>
      <c r="AF126" s="57">
        <f t="shared" si="70"/>
        <v>219592.1622878788</v>
      </c>
      <c r="AG126" s="57">
        <f t="shared" si="70"/>
        <v>2182459.1700303033</v>
      </c>
      <c r="AH126" s="57">
        <f t="shared" si="70"/>
        <v>219556.1622878788</v>
      </c>
      <c r="AI126" s="57">
        <f t="shared" si="70"/>
        <v>2402015.3323181816</v>
      </c>
      <c r="AJ126" s="57">
        <f>SUM(AJ81:AJ125)</f>
        <v>219548.95016666668</v>
      </c>
      <c r="AK126" s="57">
        <f>SUM(AK81:AK125)</f>
        <v>2621564.2824848481</v>
      </c>
      <c r="AL126" s="57">
        <f>SUM(AL81:AL125)</f>
        <v>219532.67743939394</v>
      </c>
      <c r="AM126" s="57">
        <f>SUM(AM81:AM125)</f>
        <v>2841096.959924242</v>
      </c>
      <c r="AN126" s="57">
        <f>SUM(AN90:AN125)</f>
        <v>219524.28350000002</v>
      </c>
      <c r="AO126" s="57">
        <f>SUM(AO81:AO125)</f>
        <v>3060621.2434242424</v>
      </c>
      <c r="AP126" s="57">
        <f>SUM(AP90:AP125)</f>
        <v>220066.53350000002</v>
      </c>
      <c r="AQ126" s="57">
        <f>SUM(AQ81:AQ125)</f>
        <v>3280687.7769242432</v>
      </c>
      <c r="AR126" s="57">
        <f>SUM(AR90:AR125)</f>
        <v>220239.03350000002</v>
      </c>
      <c r="AS126" s="57">
        <f>SUM(AS81:AS125)</f>
        <v>3500926.8104242431</v>
      </c>
      <c r="AT126" s="57">
        <f>SUM(AT90:AT125)</f>
        <v>241825.99600000001</v>
      </c>
      <c r="AU126" s="57">
        <f>SUM(AU81:AU125)</f>
        <v>3742752.8064242424</v>
      </c>
      <c r="AV126" s="57">
        <f>SUM(AV81:AV125)</f>
        <v>7077417.5835757572</v>
      </c>
    </row>
    <row r="127" spans="1:48" x14ac:dyDescent="0.2">
      <c r="A127" s="60"/>
      <c r="B127" s="54"/>
      <c r="C127" s="36"/>
      <c r="D127" s="54"/>
      <c r="E127" s="54"/>
      <c r="F127" s="54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7"/>
      <c r="V127" s="56"/>
      <c r="W127" s="57"/>
      <c r="X127" s="56"/>
      <c r="Y127" s="57"/>
      <c r="Z127" s="57"/>
      <c r="AA127" s="57"/>
      <c r="AB127" s="57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57"/>
    </row>
    <row r="128" spans="1:48" x14ac:dyDescent="0.2">
      <c r="A128" s="51" t="s">
        <v>282</v>
      </c>
      <c r="B128" s="54"/>
      <c r="C128" s="36"/>
      <c r="D128" s="54"/>
      <c r="E128" s="54"/>
      <c r="F128" s="54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7"/>
      <c r="V128" s="56"/>
      <c r="W128" s="57"/>
      <c r="X128" s="56"/>
      <c r="Y128" s="57"/>
      <c r="Z128" s="57"/>
      <c r="AA128" s="57"/>
      <c r="AB128" s="57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57"/>
    </row>
    <row r="129" spans="1:48" x14ac:dyDescent="0.2">
      <c r="A129" s="54"/>
      <c r="B129" s="54"/>
      <c r="C129" s="36" t="s">
        <v>190</v>
      </c>
      <c r="D129" s="54"/>
      <c r="E129" s="54">
        <v>30</v>
      </c>
      <c r="F129" s="54"/>
      <c r="G129" s="56">
        <v>9800</v>
      </c>
      <c r="H129" s="56"/>
      <c r="I129" s="56">
        <v>9800</v>
      </c>
      <c r="J129" s="56"/>
      <c r="K129" s="63" t="s">
        <v>283</v>
      </c>
      <c r="L129" s="56"/>
      <c r="M129" s="63">
        <f t="shared" ref="M129:M137" si="71">SUM(I129:L129)</f>
        <v>9800</v>
      </c>
      <c r="N129" s="63"/>
      <c r="O129" s="63" t="s">
        <v>283</v>
      </c>
      <c r="P129" s="63"/>
      <c r="Q129" s="63">
        <f t="shared" ref="Q129:Q137" si="72">SUM(M129:O129)</f>
        <v>9800</v>
      </c>
      <c r="R129" s="56"/>
      <c r="S129" s="63" t="s">
        <v>283</v>
      </c>
      <c r="T129" s="63"/>
      <c r="U129" s="57">
        <v>9800</v>
      </c>
      <c r="V129" s="56">
        <v>0</v>
      </c>
      <c r="W129" s="57">
        <f t="shared" ref="W129:W194" si="73">+U129+V129</f>
        <v>9800</v>
      </c>
      <c r="X129" s="56">
        <v>0</v>
      </c>
      <c r="Y129" s="57">
        <f t="shared" ref="Y129:AA138" si="74">+W129+X129</f>
        <v>9800</v>
      </c>
      <c r="Z129" s="57"/>
      <c r="AA129" s="57">
        <v>9800</v>
      </c>
      <c r="AB129" s="57"/>
      <c r="AC129" s="61">
        <f>AA129+AB129</f>
        <v>9800</v>
      </c>
      <c r="AD129" s="61"/>
      <c r="AE129" s="61">
        <f t="shared" ref="AE129:AE138" si="75">AC129+AD129</f>
        <v>9800</v>
      </c>
      <c r="AF129" s="61"/>
      <c r="AG129" s="61">
        <f t="shared" ref="AG129:AI138" si="76">AE129+AF129</f>
        <v>9800</v>
      </c>
      <c r="AH129" s="61"/>
      <c r="AI129" s="61">
        <f t="shared" si="76"/>
        <v>9800</v>
      </c>
      <c r="AJ129" s="61"/>
      <c r="AK129" s="61">
        <f t="shared" ref="AK129:AK138" si="77">AI129+AJ129</f>
        <v>9800</v>
      </c>
      <c r="AL129" s="61"/>
      <c r="AM129" s="61">
        <f t="shared" ref="AM129:AM138" si="78">AK129+AL129</f>
        <v>9800</v>
      </c>
      <c r="AN129" s="61"/>
      <c r="AO129" s="61">
        <f>AM129+AN129</f>
        <v>9800</v>
      </c>
      <c r="AP129" s="61"/>
      <c r="AQ129" s="61">
        <f>AO129+AP129</f>
        <v>9800</v>
      </c>
      <c r="AR129" s="61"/>
      <c r="AS129" s="61">
        <f>AQ129+AR129</f>
        <v>9800</v>
      </c>
      <c r="AT129" s="61"/>
      <c r="AU129" s="61">
        <f>AS129+AT129</f>
        <v>9800</v>
      </c>
      <c r="AV129" s="57">
        <f>+G129-AQ129</f>
        <v>0</v>
      </c>
    </row>
    <row r="130" spans="1:48" x14ac:dyDescent="0.2">
      <c r="A130" s="54"/>
      <c r="B130" s="54"/>
      <c r="C130" s="36" t="s">
        <v>223</v>
      </c>
      <c r="D130" s="54"/>
      <c r="E130" s="54">
        <v>30</v>
      </c>
      <c r="F130" s="54"/>
      <c r="G130" s="56">
        <v>3222</v>
      </c>
      <c r="H130" s="56"/>
      <c r="I130" s="56">
        <v>2470.4899999999998</v>
      </c>
      <c r="J130" s="56"/>
      <c r="K130" s="56">
        <v>107.4</v>
      </c>
      <c r="L130" s="56"/>
      <c r="M130" s="63">
        <f t="shared" si="71"/>
        <v>2577.89</v>
      </c>
      <c r="N130" s="63"/>
      <c r="O130" s="56">
        <v>107.4</v>
      </c>
      <c r="P130" s="63"/>
      <c r="Q130" s="63">
        <f t="shared" si="72"/>
        <v>2685.29</v>
      </c>
      <c r="R130" s="56"/>
      <c r="S130" s="56">
        <v>107.4</v>
      </c>
      <c r="T130" s="63"/>
      <c r="U130" s="57">
        <v>3007</v>
      </c>
      <c r="V130" s="56">
        <f>+G130/E130</f>
        <v>107.4</v>
      </c>
      <c r="W130" s="57">
        <f t="shared" si="73"/>
        <v>3114.4</v>
      </c>
      <c r="X130" s="56">
        <f t="shared" ref="X130:X138" si="79">+G130/E130</f>
        <v>107.4</v>
      </c>
      <c r="Y130" s="57">
        <f t="shared" si="74"/>
        <v>3221.8</v>
      </c>
      <c r="Z130" s="57"/>
      <c r="AA130" s="57">
        <f t="shared" si="74"/>
        <v>3221.8</v>
      </c>
      <c r="AB130" s="57"/>
      <c r="AC130" s="61">
        <f>AA130+AB130</f>
        <v>3221.8</v>
      </c>
      <c r="AD130" s="61"/>
      <c r="AE130" s="61">
        <f t="shared" si="75"/>
        <v>3221.8</v>
      </c>
      <c r="AF130" s="61"/>
      <c r="AG130" s="61">
        <f t="shared" si="76"/>
        <v>3221.8</v>
      </c>
      <c r="AH130" s="61"/>
      <c r="AI130" s="61">
        <f t="shared" si="76"/>
        <v>3221.8</v>
      </c>
      <c r="AJ130" s="61"/>
      <c r="AK130" s="61">
        <f t="shared" si="77"/>
        <v>3221.8</v>
      </c>
      <c r="AL130" s="61"/>
      <c r="AM130" s="61">
        <f t="shared" si="78"/>
        <v>3221.8</v>
      </c>
      <c r="AN130" s="61"/>
      <c r="AO130" s="61">
        <f t="shared" ref="AO130:AO138" si="80">AM130+AN130</f>
        <v>3221.8</v>
      </c>
      <c r="AP130" s="61"/>
      <c r="AQ130" s="61">
        <f t="shared" ref="AQ130:AQ138" si="81">AO130+AP130</f>
        <v>3221.8</v>
      </c>
      <c r="AR130" s="61"/>
      <c r="AS130" s="61">
        <f t="shared" ref="AS130:AS138" si="82">AQ130+AR130</f>
        <v>3221.8</v>
      </c>
      <c r="AT130" s="61"/>
      <c r="AU130" s="61">
        <f t="shared" ref="AU130:AU138" si="83">AS130+AT130</f>
        <v>3221.8</v>
      </c>
      <c r="AV130" s="57">
        <f t="shared" ref="AV130:AV138" si="84">+G130-AQ130</f>
        <v>0.1999999999998181</v>
      </c>
    </row>
    <row r="131" spans="1:48" x14ac:dyDescent="0.2">
      <c r="A131" s="54"/>
      <c r="B131" s="54"/>
      <c r="C131" s="36" t="s">
        <v>250</v>
      </c>
      <c r="D131" s="54"/>
      <c r="E131" s="54">
        <v>30</v>
      </c>
      <c r="F131" s="54"/>
      <c r="G131" s="56">
        <v>4159</v>
      </c>
      <c r="H131" s="56"/>
      <c r="I131" s="56">
        <v>3050.28</v>
      </c>
      <c r="J131" s="56"/>
      <c r="K131" s="56">
        <v>138.63</v>
      </c>
      <c r="L131" s="56"/>
      <c r="M131" s="63">
        <f t="shared" si="71"/>
        <v>3188.9100000000003</v>
      </c>
      <c r="N131" s="63"/>
      <c r="O131" s="56">
        <v>138.63</v>
      </c>
      <c r="P131" s="63"/>
      <c r="Q131" s="63">
        <f t="shared" si="72"/>
        <v>3327.5400000000004</v>
      </c>
      <c r="R131" s="56"/>
      <c r="S131" s="56">
        <v>138.63</v>
      </c>
      <c r="T131" s="63"/>
      <c r="U131" s="57">
        <v>3744</v>
      </c>
      <c r="V131" s="56">
        <f t="shared" ref="V131:V138" si="85">+G131/E131</f>
        <v>138.63333333333333</v>
      </c>
      <c r="W131" s="57">
        <f t="shared" si="73"/>
        <v>3882.6333333333332</v>
      </c>
      <c r="X131" s="56">
        <f t="shared" si="79"/>
        <v>138.63333333333333</v>
      </c>
      <c r="Y131" s="57">
        <f t="shared" si="74"/>
        <v>4021.2666666666664</v>
      </c>
      <c r="Z131" s="57">
        <v>138</v>
      </c>
      <c r="AA131" s="57">
        <f t="shared" si="74"/>
        <v>4159.2666666666664</v>
      </c>
      <c r="AB131" s="57"/>
      <c r="AC131" s="61">
        <f>AA131+AB131</f>
        <v>4159.2666666666664</v>
      </c>
      <c r="AD131" s="61"/>
      <c r="AE131" s="61">
        <f t="shared" si="75"/>
        <v>4159.2666666666664</v>
      </c>
      <c r="AF131" s="61"/>
      <c r="AG131" s="61">
        <f t="shared" si="76"/>
        <v>4159.2666666666664</v>
      </c>
      <c r="AH131" s="61"/>
      <c r="AI131" s="61">
        <f t="shared" si="76"/>
        <v>4159.2666666666664</v>
      </c>
      <c r="AJ131" s="61"/>
      <c r="AK131" s="61">
        <f t="shared" si="77"/>
        <v>4159.2666666666664</v>
      </c>
      <c r="AL131" s="61"/>
      <c r="AM131" s="61">
        <f t="shared" si="78"/>
        <v>4159.2666666666664</v>
      </c>
      <c r="AN131" s="61"/>
      <c r="AO131" s="61">
        <f t="shared" si="80"/>
        <v>4159.2666666666664</v>
      </c>
      <c r="AP131" s="61"/>
      <c r="AQ131" s="61">
        <f t="shared" si="81"/>
        <v>4159.2666666666664</v>
      </c>
      <c r="AR131" s="61"/>
      <c r="AS131" s="61">
        <f t="shared" si="82"/>
        <v>4159.2666666666664</v>
      </c>
      <c r="AT131" s="61"/>
      <c r="AU131" s="61">
        <f t="shared" si="83"/>
        <v>4159.2666666666664</v>
      </c>
      <c r="AV131" s="57">
        <f t="shared" si="84"/>
        <v>-0.26666666666642413</v>
      </c>
    </row>
    <row r="132" spans="1:48" x14ac:dyDescent="0.2">
      <c r="A132" s="54"/>
      <c r="B132" s="54"/>
      <c r="C132" s="36" t="s">
        <v>224</v>
      </c>
      <c r="D132" s="54"/>
      <c r="E132" s="54">
        <v>30</v>
      </c>
      <c r="F132" s="54"/>
      <c r="G132" s="56">
        <v>2284</v>
      </c>
      <c r="H132" s="56"/>
      <c r="I132" s="56">
        <v>1598.98</v>
      </c>
      <c r="J132" s="56"/>
      <c r="K132" s="56">
        <v>76.13</v>
      </c>
      <c r="L132" s="56"/>
      <c r="M132" s="63">
        <f t="shared" si="71"/>
        <v>1675.1100000000001</v>
      </c>
      <c r="N132" s="63"/>
      <c r="O132" s="56">
        <v>76.13</v>
      </c>
      <c r="P132" s="63"/>
      <c r="Q132" s="63">
        <f t="shared" si="72"/>
        <v>1751.2400000000002</v>
      </c>
      <c r="R132" s="56"/>
      <c r="S132" s="56">
        <v>76.13</v>
      </c>
      <c r="T132" s="63"/>
      <c r="U132" s="57">
        <v>1979</v>
      </c>
      <c r="V132" s="56">
        <f t="shared" si="85"/>
        <v>76.13333333333334</v>
      </c>
      <c r="W132" s="57">
        <f t="shared" si="73"/>
        <v>2055.1333333333332</v>
      </c>
      <c r="X132" s="56">
        <f t="shared" si="79"/>
        <v>76.13333333333334</v>
      </c>
      <c r="Y132" s="57">
        <f t="shared" si="74"/>
        <v>2131.2666666666664</v>
      </c>
      <c r="Z132" s="57">
        <v>76</v>
      </c>
      <c r="AA132" s="57">
        <f t="shared" si="74"/>
        <v>2207.2666666666664</v>
      </c>
      <c r="AB132" s="57">
        <v>77</v>
      </c>
      <c r="AC132" s="61">
        <f t="shared" ref="AC132:AC138" si="86">AA132+AB132</f>
        <v>2284.2666666666664</v>
      </c>
      <c r="AD132" s="61"/>
      <c r="AE132" s="61">
        <f t="shared" si="75"/>
        <v>2284.2666666666664</v>
      </c>
      <c r="AF132" s="61"/>
      <c r="AG132" s="61">
        <f t="shared" si="76"/>
        <v>2284.2666666666664</v>
      </c>
      <c r="AH132" s="61"/>
      <c r="AI132" s="61">
        <f t="shared" si="76"/>
        <v>2284.2666666666664</v>
      </c>
      <c r="AJ132" s="61"/>
      <c r="AK132" s="61">
        <f t="shared" si="77"/>
        <v>2284.2666666666664</v>
      </c>
      <c r="AL132" s="61"/>
      <c r="AM132" s="61">
        <f t="shared" si="78"/>
        <v>2284.2666666666664</v>
      </c>
      <c r="AN132" s="61"/>
      <c r="AO132" s="61">
        <f t="shared" si="80"/>
        <v>2284.2666666666664</v>
      </c>
      <c r="AP132" s="61"/>
      <c r="AQ132" s="61">
        <f t="shared" si="81"/>
        <v>2284.2666666666664</v>
      </c>
      <c r="AR132" s="61"/>
      <c r="AS132" s="61">
        <f t="shared" si="82"/>
        <v>2284.2666666666664</v>
      </c>
      <c r="AT132" s="61"/>
      <c r="AU132" s="61">
        <f t="shared" si="83"/>
        <v>2284.2666666666664</v>
      </c>
      <c r="AV132" s="57">
        <f t="shared" si="84"/>
        <v>-0.26666666666642413</v>
      </c>
    </row>
    <row r="133" spans="1:48" x14ac:dyDescent="0.2">
      <c r="A133" s="54"/>
      <c r="B133" s="54"/>
      <c r="C133" s="36" t="s">
        <v>251</v>
      </c>
      <c r="D133" s="54"/>
      <c r="E133" s="54">
        <v>30</v>
      </c>
      <c r="F133" s="54"/>
      <c r="G133" s="56">
        <v>6887</v>
      </c>
      <c r="H133" s="56"/>
      <c r="I133" s="56">
        <v>4591.99</v>
      </c>
      <c r="J133" s="56"/>
      <c r="K133" s="56">
        <v>229.57</v>
      </c>
      <c r="L133" s="56"/>
      <c r="M133" s="63">
        <f t="shared" si="71"/>
        <v>4821.5599999999995</v>
      </c>
      <c r="N133" s="63"/>
      <c r="O133" s="56">
        <v>229.57</v>
      </c>
      <c r="P133" s="63"/>
      <c r="Q133" s="63">
        <f t="shared" si="72"/>
        <v>5051.1299999999992</v>
      </c>
      <c r="R133" s="56"/>
      <c r="S133" s="56">
        <v>229.57</v>
      </c>
      <c r="T133" s="63"/>
      <c r="U133" s="57">
        <v>5741</v>
      </c>
      <c r="V133" s="56">
        <f t="shared" si="85"/>
        <v>229.56666666666666</v>
      </c>
      <c r="W133" s="57">
        <f t="shared" si="73"/>
        <v>5970.5666666666666</v>
      </c>
      <c r="X133" s="56">
        <f t="shared" si="79"/>
        <v>229.56666666666666</v>
      </c>
      <c r="Y133" s="57">
        <f t="shared" si="74"/>
        <v>6200.1333333333332</v>
      </c>
      <c r="Z133" s="57">
        <v>230</v>
      </c>
      <c r="AA133" s="57">
        <f t="shared" si="74"/>
        <v>6430.1333333333332</v>
      </c>
      <c r="AB133" s="57">
        <f t="shared" ref="AB133:AB138" si="87">G133/E133</f>
        <v>229.56666666666666</v>
      </c>
      <c r="AC133" s="61">
        <f t="shared" si="86"/>
        <v>6659.7</v>
      </c>
      <c r="AD133" s="61">
        <f>G133/E133-2</f>
        <v>227.56666666666666</v>
      </c>
      <c r="AE133" s="61">
        <f t="shared" si="75"/>
        <v>6887.2666666666664</v>
      </c>
      <c r="AF133" s="61"/>
      <c r="AG133" s="61">
        <f t="shared" si="76"/>
        <v>6887.2666666666664</v>
      </c>
      <c r="AH133" s="61"/>
      <c r="AI133" s="61">
        <f t="shared" si="76"/>
        <v>6887.2666666666664</v>
      </c>
      <c r="AJ133" s="61"/>
      <c r="AK133" s="61">
        <f t="shared" si="77"/>
        <v>6887.2666666666664</v>
      </c>
      <c r="AL133" s="61"/>
      <c r="AM133" s="61">
        <f t="shared" si="78"/>
        <v>6887.2666666666664</v>
      </c>
      <c r="AN133" s="61"/>
      <c r="AO133" s="61">
        <f t="shared" si="80"/>
        <v>6887.2666666666664</v>
      </c>
      <c r="AP133" s="61"/>
      <c r="AQ133" s="61">
        <f t="shared" si="81"/>
        <v>6887.2666666666664</v>
      </c>
      <c r="AR133" s="61"/>
      <c r="AS133" s="61">
        <f t="shared" si="82"/>
        <v>6887.2666666666664</v>
      </c>
      <c r="AT133" s="61"/>
      <c r="AU133" s="61">
        <f t="shared" si="83"/>
        <v>6887.2666666666664</v>
      </c>
      <c r="AV133" s="57">
        <f t="shared" si="84"/>
        <v>-0.26666666666642413</v>
      </c>
    </row>
    <row r="134" spans="1:48" x14ac:dyDescent="0.2">
      <c r="A134" s="54"/>
      <c r="B134" s="54"/>
      <c r="C134" s="36" t="s">
        <v>284</v>
      </c>
      <c r="D134" s="54"/>
      <c r="E134" s="54">
        <v>30</v>
      </c>
      <c r="F134" s="54"/>
      <c r="G134" s="56">
        <v>4164</v>
      </c>
      <c r="H134" s="56"/>
      <c r="I134" s="56">
        <v>2637.2</v>
      </c>
      <c r="J134" s="56"/>
      <c r="K134" s="56">
        <v>138.80000000000001</v>
      </c>
      <c r="L134" s="56"/>
      <c r="M134" s="63">
        <f t="shared" si="71"/>
        <v>2776</v>
      </c>
      <c r="N134" s="63"/>
      <c r="O134" s="56">
        <v>138.80000000000001</v>
      </c>
      <c r="P134" s="63"/>
      <c r="Q134" s="63">
        <f t="shared" si="72"/>
        <v>2914.8</v>
      </c>
      <c r="R134" s="56"/>
      <c r="S134" s="56">
        <v>138.80000000000001</v>
      </c>
      <c r="T134" s="63"/>
      <c r="U134" s="57">
        <v>3332</v>
      </c>
      <c r="V134" s="56">
        <f t="shared" si="85"/>
        <v>138.80000000000001</v>
      </c>
      <c r="W134" s="57">
        <f t="shared" si="73"/>
        <v>3470.8</v>
      </c>
      <c r="X134" s="56">
        <f t="shared" si="79"/>
        <v>138.80000000000001</v>
      </c>
      <c r="Y134" s="57">
        <f t="shared" si="74"/>
        <v>3609.6000000000004</v>
      </c>
      <c r="Z134" s="57">
        <v>139</v>
      </c>
      <c r="AA134" s="57">
        <f t="shared" si="74"/>
        <v>3748.6000000000004</v>
      </c>
      <c r="AB134" s="57">
        <f t="shared" si="87"/>
        <v>138.80000000000001</v>
      </c>
      <c r="AC134" s="61">
        <f t="shared" si="86"/>
        <v>3887.4000000000005</v>
      </c>
      <c r="AD134" s="61">
        <f>G134/E134</f>
        <v>138.80000000000001</v>
      </c>
      <c r="AE134" s="61">
        <f t="shared" si="75"/>
        <v>4026.2000000000007</v>
      </c>
      <c r="AF134" s="61">
        <v>138</v>
      </c>
      <c r="AG134" s="61">
        <f t="shared" si="76"/>
        <v>4164.2000000000007</v>
      </c>
      <c r="AH134" s="61"/>
      <c r="AI134" s="61">
        <f t="shared" si="76"/>
        <v>4164.2000000000007</v>
      </c>
      <c r="AJ134" s="61"/>
      <c r="AK134" s="61">
        <f t="shared" si="77"/>
        <v>4164.2000000000007</v>
      </c>
      <c r="AL134" s="61"/>
      <c r="AM134" s="61">
        <f t="shared" si="78"/>
        <v>4164.2000000000007</v>
      </c>
      <c r="AN134" s="61"/>
      <c r="AO134" s="61">
        <f t="shared" si="80"/>
        <v>4164.2000000000007</v>
      </c>
      <c r="AP134" s="61"/>
      <c r="AQ134" s="61">
        <f t="shared" si="81"/>
        <v>4164.2000000000007</v>
      </c>
      <c r="AR134" s="61"/>
      <c r="AS134" s="61">
        <f t="shared" si="82"/>
        <v>4164.2000000000007</v>
      </c>
      <c r="AT134" s="61"/>
      <c r="AU134" s="61">
        <f t="shared" si="83"/>
        <v>4164.2000000000007</v>
      </c>
      <c r="AV134" s="57">
        <f t="shared" si="84"/>
        <v>-0.2000000000007276</v>
      </c>
    </row>
    <row r="135" spans="1:48" x14ac:dyDescent="0.2">
      <c r="A135" s="54"/>
      <c r="B135" s="54"/>
      <c r="C135" s="36" t="s">
        <v>285</v>
      </c>
      <c r="D135" s="54"/>
      <c r="E135" s="54">
        <v>30</v>
      </c>
      <c r="F135" s="54"/>
      <c r="G135" s="56">
        <v>3817</v>
      </c>
      <c r="H135" s="56"/>
      <c r="I135" s="56">
        <v>2290.17</v>
      </c>
      <c r="J135" s="56"/>
      <c r="K135" s="56">
        <v>127.23</v>
      </c>
      <c r="L135" s="56"/>
      <c r="M135" s="63">
        <f t="shared" si="71"/>
        <v>2417.4</v>
      </c>
      <c r="N135" s="63"/>
      <c r="O135" s="56">
        <v>127.23</v>
      </c>
      <c r="P135" s="63"/>
      <c r="Q135" s="63">
        <f t="shared" si="72"/>
        <v>2544.63</v>
      </c>
      <c r="R135" s="56"/>
      <c r="S135" s="56">
        <v>127.23</v>
      </c>
      <c r="T135" s="63"/>
      <c r="U135" s="57">
        <v>2926</v>
      </c>
      <c r="V135" s="56">
        <f t="shared" si="85"/>
        <v>127.23333333333333</v>
      </c>
      <c r="W135" s="57">
        <f t="shared" si="73"/>
        <v>3053.2333333333331</v>
      </c>
      <c r="X135" s="56">
        <f t="shared" si="79"/>
        <v>127.23333333333333</v>
      </c>
      <c r="Y135" s="57">
        <f t="shared" si="74"/>
        <v>3180.4666666666662</v>
      </c>
      <c r="Z135" s="57">
        <v>127</v>
      </c>
      <c r="AA135" s="57">
        <f t="shared" si="74"/>
        <v>3307.4666666666662</v>
      </c>
      <c r="AB135" s="57">
        <f t="shared" si="87"/>
        <v>127.23333333333333</v>
      </c>
      <c r="AC135" s="61">
        <f t="shared" si="86"/>
        <v>3434.6999999999994</v>
      </c>
      <c r="AD135" s="61">
        <f>G135/E135</f>
        <v>127.23333333333333</v>
      </c>
      <c r="AE135" s="61">
        <f t="shared" si="75"/>
        <v>3561.9333333333325</v>
      </c>
      <c r="AF135" s="61">
        <f>$G$135/$E$135</f>
        <v>127.23333333333333</v>
      </c>
      <c r="AG135" s="61">
        <f t="shared" si="76"/>
        <v>3689.1666666666656</v>
      </c>
      <c r="AH135" s="61">
        <f>$G$135/$E$135+1</f>
        <v>128.23333333333335</v>
      </c>
      <c r="AI135" s="61">
        <f t="shared" si="76"/>
        <v>3817.3999999999987</v>
      </c>
      <c r="AJ135" s="61"/>
      <c r="AK135" s="61">
        <f t="shared" si="77"/>
        <v>3817.3999999999987</v>
      </c>
      <c r="AL135" s="61"/>
      <c r="AM135" s="61">
        <f t="shared" si="78"/>
        <v>3817.3999999999987</v>
      </c>
      <c r="AN135" s="61"/>
      <c r="AO135" s="61">
        <f t="shared" si="80"/>
        <v>3817.3999999999987</v>
      </c>
      <c r="AP135" s="61"/>
      <c r="AQ135" s="61">
        <f t="shared" si="81"/>
        <v>3817.3999999999987</v>
      </c>
      <c r="AR135" s="61"/>
      <c r="AS135" s="61">
        <f t="shared" si="82"/>
        <v>3817.3999999999987</v>
      </c>
      <c r="AT135" s="61"/>
      <c r="AU135" s="61">
        <f t="shared" si="83"/>
        <v>3817.3999999999987</v>
      </c>
      <c r="AV135" s="57">
        <f t="shared" si="84"/>
        <v>-0.39999999999872671</v>
      </c>
    </row>
    <row r="136" spans="1:48" x14ac:dyDescent="0.2">
      <c r="A136" s="54"/>
      <c r="B136" s="54"/>
      <c r="C136" s="36" t="s">
        <v>225</v>
      </c>
      <c r="D136" s="54"/>
      <c r="E136" s="54">
        <v>30</v>
      </c>
      <c r="F136" s="54"/>
      <c r="G136" s="56">
        <v>2359</v>
      </c>
      <c r="H136" s="56"/>
      <c r="I136" s="56">
        <v>1336.74</v>
      </c>
      <c r="J136" s="56"/>
      <c r="K136" s="56">
        <v>78.63</v>
      </c>
      <c r="L136" s="56"/>
      <c r="M136" s="63">
        <f t="shared" si="71"/>
        <v>1415.37</v>
      </c>
      <c r="N136" s="63"/>
      <c r="O136" s="56">
        <v>78.63</v>
      </c>
      <c r="P136" s="63"/>
      <c r="Q136" s="63">
        <f t="shared" si="72"/>
        <v>1494</v>
      </c>
      <c r="R136" s="56"/>
      <c r="S136" s="56">
        <v>78.63</v>
      </c>
      <c r="T136" s="63"/>
      <c r="U136" s="57">
        <v>1731</v>
      </c>
      <c r="V136" s="56">
        <f t="shared" si="85"/>
        <v>78.63333333333334</v>
      </c>
      <c r="W136" s="57">
        <f t="shared" si="73"/>
        <v>1809.6333333333334</v>
      </c>
      <c r="X136" s="56">
        <f t="shared" si="79"/>
        <v>78.63333333333334</v>
      </c>
      <c r="Y136" s="57">
        <f t="shared" si="74"/>
        <v>1888.2666666666669</v>
      </c>
      <c r="Z136" s="57">
        <v>79</v>
      </c>
      <c r="AA136" s="57">
        <f t="shared" si="74"/>
        <v>1967.2666666666669</v>
      </c>
      <c r="AB136" s="57">
        <f t="shared" si="87"/>
        <v>78.63333333333334</v>
      </c>
      <c r="AC136" s="61">
        <f t="shared" si="86"/>
        <v>2045.9000000000003</v>
      </c>
      <c r="AD136" s="61">
        <f>G136/E136</f>
        <v>78.63333333333334</v>
      </c>
      <c r="AE136" s="61">
        <f t="shared" si="75"/>
        <v>2124.5333333333338</v>
      </c>
      <c r="AF136" s="61">
        <f>$G$136/$E$136</f>
        <v>78.63333333333334</v>
      </c>
      <c r="AG136" s="61">
        <f t="shared" si="76"/>
        <v>2203.166666666667</v>
      </c>
      <c r="AH136" s="61">
        <f>$G$136/$E$136</f>
        <v>78.63333333333334</v>
      </c>
      <c r="AI136" s="61">
        <f t="shared" si="76"/>
        <v>2281.8000000000002</v>
      </c>
      <c r="AJ136" s="61">
        <f>$G$136/$E$136</f>
        <v>78.63333333333334</v>
      </c>
      <c r="AK136" s="61">
        <f t="shared" si="77"/>
        <v>2360.4333333333334</v>
      </c>
      <c r="AL136" s="61">
        <v>0</v>
      </c>
      <c r="AM136" s="61">
        <f t="shared" si="78"/>
        <v>2360.4333333333334</v>
      </c>
      <c r="AN136" s="61"/>
      <c r="AO136" s="61">
        <f t="shared" si="80"/>
        <v>2360.4333333333334</v>
      </c>
      <c r="AP136" s="61"/>
      <c r="AQ136" s="61">
        <f t="shared" si="81"/>
        <v>2360.4333333333334</v>
      </c>
      <c r="AR136" s="61"/>
      <c r="AS136" s="61">
        <f t="shared" si="82"/>
        <v>2360.4333333333334</v>
      </c>
      <c r="AT136" s="61"/>
      <c r="AU136" s="61">
        <f t="shared" si="83"/>
        <v>2360.4333333333334</v>
      </c>
      <c r="AV136" s="57">
        <f t="shared" si="84"/>
        <v>-1.433333333333394</v>
      </c>
    </row>
    <row r="137" spans="1:48" x14ac:dyDescent="0.2">
      <c r="A137" s="54"/>
      <c r="B137" s="54"/>
      <c r="C137" s="36" t="s">
        <v>226</v>
      </c>
      <c r="D137" s="54"/>
      <c r="E137" s="54">
        <v>30</v>
      </c>
      <c r="F137" s="54"/>
      <c r="G137" s="56">
        <v>1466</v>
      </c>
      <c r="H137" s="56"/>
      <c r="I137" s="56">
        <v>781.9</v>
      </c>
      <c r="J137" s="56"/>
      <c r="K137" s="56">
        <v>48.87</v>
      </c>
      <c r="L137" s="56"/>
      <c r="M137" s="63">
        <f t="shared" si="71"/>
        <v>830.77</v>
      </c>
      <c r="N137" s="63"/>
      <c r="O137" s="56">
        <v>48.87</v>
      </c>
      <c r="P137" s="63"/>
      <c r="Q137" s="63">
        <f t="shared" si="72"/>
        <v>879.64</v>
      </c>
      <c r="R137" s="56"/>
      <c r="S137" s="56">
        <v>48.87</v>
      </c>
      <c r="T137" s="63"/>
      <c r="U137" s="57">
        <v>1025</v>
      </c>
      <c r="V137" s="56">
        <f t="shared" si="85"/>
        <v>48.866666666666667</v>
      </c>
      <c r="W137" s="57">
        <f t="shared" si="73"/>
        <v>1073.8666666666666</v>
      </c>
      <c r="X137" s="56">
        <f t="shared" si="79"/>
        <v>48.866666666666667</v>
      </c>
      <c r="Y137" s="57">
        <f t="shared" si="74"/>
        <v>1122.7333333333331</v>
      </c>
      <c r="Z137" s="57">
        <v>49</v>
      </c>
      <c r="AA137" s="57">
        <f t="shared" si="74"/>
        <v>1171.7333333333331</v>
      </c>
      <c r="AB137" s="57">
        <f t="shared" si="87"/>
        <v>48.866666666666667</v>
      </c>
      <c r="AC137" s="61">
        <f t="shared" si="86"/>
        <v>1220.5999999999997</v>
      </c>
      <c r="AD137" s="61">
        <f>G137/E137</f>
        <v>48.866666666666667</v>
      </c>
      <c r="AE137" s="61">
        <f t="shared" si="75"/>
        <v>1269.4666666666662</v>
      </c>
      <c r="AF137" s="61">
        <f>$G$137/$E$137</f>
        <v>48.866666666666667</v>
      </c>
      <c r="AG137" s="61">
        <f t="shared" si="76"/>
        <v>1318.3333333333328</v>
      </c>
      <c r="AH137" s="61">
        <f>$G$137/$E$137</f>
        <v>48.866666666666667</v>
      </c>
      <c r="AI137" s="61">
        <f t="shared" si="76"/>
        <v>1367.1999999999994</v>
      </c>
      <c r="AJ137" s="61">
        <f>$G$137/$E$137</f>
        <v>48.866666666666667</v>
      </c>
      <c r="AK137" s="61">
        <f t="shared" si="77"/>
        <v>1416.0666666666659</v>
      </c>
      <c r="AL137" s="61">
        <v>50</v>
      </c>
      <c r="AM137" s="61">
        <f t="shared" si="78"/>
        <v>1466.0666666666659</v>
      </c>
      <c r="AN137" s="61"/>
      <c r="AO137" s="61">
        <f t="shared" si="80"/>
        <v>1466.0666666666659</v>
      </c>
      <c r="AP137" s="61"/>
      <c r="AQ137" s="61">
        <f t="shared" si="81"/>
        <v>1466.0666666666659</v>
      </c>
      <c r="AR137" s="61"/>
      <c r="AS137" s="61">
        <f t="shared" si="82"/>
        <v>1466.0666666666659</v>
      </c>
      <c r="AT137" s="61"/>
      <c r="AU137" s="61">
        <f t="shared" si="83"/>
        <v>1466.0666666666659</v>
      </c>
      <c r="AV137" s="57">
        <f t="shared" si="84"/>
        <v>-6.6666666665923913E-2</v>
      </c>
    </row>
    <row r="138" spans="1:48" x14ac:dyDescent="0.2">
      <c r="A138" s="54"/>
      <c r="B138" s="54"/>
      <c r="C138" s="36" t="s">
        <v>286</v>
      </c>
      <c r="D138" s="54"/>
      <c r="E138" s="54">
        <v>30</v>
      </c>
      <c r="F138" s="54"/>
      <c r="G138" s="55">
        <v>2363</v>
      </c>
      <c r="H138" s="56"/>
      <c r="I138" s="55">
        <v>1181.32</v>
      </c>
      <c r="J138" s="56"/>
      <c r="K138" s="55">
        <v>78.77</v>
      </c>
      <c r="L138" s="56"/>
      <c r="M138" s="55">
        <f>SUM(I138:K138)</f>
        <v>1260.0899999999999</v>
      </c>
      <c r="N138" s="57"/>
      <c r="O138" s="55">
        <v>78.77</v>
      </c>
      <c r="P138" s="57"/>
      <c r="Q138" s="55">
        <f>SUM(M138:O138)</f>
        <v>1338.86</v>
      </c>
      <c r="R138" s="56"/>
      <c r="S138" s="55">
        <v>78.77</v>
      </c>
      <c r="T138" s="57"/>
      <c r="U138" s="58">
        <v>1576</v>
      </c>
      <c r="V138" s="58">
        <f t="shared" si="85"/>
        <v>78.766666666666666</v>
      </c>
      <c r="W138" s="58">
        <f t="shared" si="73"/>
        <v>1654.7666666666667</v>
      </c>
      <c r="X138" s="58">
        <f t="shared" si="79"/>
        <v>78.766666666666666</v>
      </c>
      <c r="Y138" s="58">
        <f t="shared" si="74"/>
        <v>1733.5333333333333</v>
      </c>
      <c r="Z138" s="58">
        <v>79</v>
      </c>
      <c r="AA138" s="58">
        <f t="shared" si="74"/>
        <v>1812.5333333333333</v>
      </c>
      <c r="AB138" s="58">
        <f t="shared" si="87"/>
        <v>78.766666666666666</v>
      </c>
      <c r="AC138" s="59">
        <f t="shared" si="86"/>
        <v>1891.3</v>
      </c>
      <c r="AD138" s="59">
        <f>G138/E138</f>
        <v>78.766666666666666</v>
      </c>
      <c r="AE138" s="59">
        <f t="shared" si="75"/>
        <v>1970.0666666666666</v>
      </c>
      <c r="AF138" s="59">
        <f>$G$138/$E$138</f>
        <v>78.766666666666666</v>
      </c>
      <c r="AG138" s="59">
        <f t="shared" si="76"/>
        <v>2048.8333333333335</v>
      </c>
      <c r="AH138" s="59">
        <f>$G$138/$E$138</f>
        <v>78.766666666666666</v>
      </c>
      <c r="AI138" s="59">
        <f t="shared" si="76"/>
        <v>2127.6000000000004</v>
      </c>
      <c r="AJ138" s="59">
        <f>$G$138/$E$138</f>
        <v>78.766666666666666</v>
      </c>
      <c r="AK138" s="59">
        <f t="shared" si="77"/>
        <v>2206.3666666666672</v>
      </c>
      <c r="AL138" s="59">
        <f>$G$138/$E$138</f>
        <v>78.766666666666666</v>
      </c>
      <c r="AM138" s="59">
        <f t="shared" si="78"/>
        <v>2285.1333333333341</v>
      </c>
      <c r="AN138" s="59">
        <f>$G$138/$E$138</f>
        <v>78.766666666666666</v>
      </c>
      <c r="AO138" s="59">
        <f t="shared" si="80"/>
        <v>2363.900000000001</v>
      </c>
      <c r="AP138" s="59"/>
      <c r="AQ138" s="59">
        <f t="shared" si="81"/>
        <v>2363.900000000001</v>
      </c>
      <c r="AR138" s="59"/>
      <c r="AS138" s="59">
        <f t="shared" si="82"/>
        <v>2363.900000000001</v>
      </c>
      <c r="AT138" s="59"/>
      <c r="AU138" s="59">
        <f t="shared" si="83"/>
        <v>2363.900000000001</v>
      </c>
      <c r="AV138" s="58">
        <f t="shared" si="84"/>
        <v>-0.90000000000100044</v>
      </c>
    </row>
    <row r="139" spans="1:48" x14ac:dyDescent="0.2">
      <c r="A139" s="60" t="s">
        <v>287</v>
      </c>
      <c r="B139" s="54"/>
      <c r="C139" s="36"/>
      <c r="D139" s="54"/>
      <c r="E139" s="54"/>
      <c r="F139" s="54"/>
      <c r="G139" s="57">
        <f>SUM(G129:G138)</f>
        <v>40521</v>
      </c>
      <c r="H139" s="56"/>
      <c r="I139" s="56">
        <f>SUM(I129:I138)</f>
        <v>29739.070000000003</v>
      </c>
      <c r="J139" s="56"/>
      <c r="K139" s="56">
        <f>SUM(K129:K138)</f>
        <v>1024.03</v>
      </c>
      <c r="L139" s="56"/>
      <c r="M139" s="56">
        <f>SUM(M129:M138)</f>
        <v>30763.100000000002</v>
      </c>
      <c r="N139" s="56"/>
      <c r="O139" s="56">
        <f>SUM(O129:O138)</f>
        <v>1024.03</v>
      </c>
      <c r="P139" s="56"/>
      <c r="Q139" s="56">
        <f>SUM(Q129:Q138)</f>
        <v>31787.130000000005</v>
      </c>
      <c r="R139" s="56"/>
      <c r="S139" s="56">
        <f>SUM(S129:S138)</f>
        <v>1024.03</v>
      </c>
      <c r="T139" s="56"/>
      <c r="U139" s="57">
        <f>SUM(U129:U138)</f>
        <v>34861</v>
      </c>
      <c r="V139" s="57">
        <f>SUM(V129:V138)</f>
        <v>1024.0333333333333</v>
      </c>
      <c r="W139" s="57">
        <f>SUM(W129:W138)</f>
        <v>35885.033333333333</v>
      </c>
      <c r="X139" s="57">
        <f>SUM(X129:X138)</f>
        <v>1024.0333333333333</v>
      </c>
      <c r="Y139" s="57">
        <f>SUM(Y129:Y138)</f>
        <v>36909.066666666666</v>
      </c>
      <c r="Z139" s="57">
        <f>SUM(Z130:Z138)</f>
        <v>917</v>
      </c>
      <c r="AA139" s="57">
        <f t="shared" ref="AA139:AV139" si="88">SUM(AA129:AA138)</f>
        <v>37826.066666666666</v>
      </c>
      <c r="AB139" s="57">
        <f t="shared" si="88"/>
        <v>778.86666666666667</v>
      </c>
      <c r="AC139" s="57">
        <f t="shared" si="88"/>
        <v>38604.933333333334</v>
      </c>
      <c r="AD139" s="57">
        <f t="shared" si="88"/>
        <v>699.86666666666667</v>
      </c>
      <c r="AE139" s="57">
        <f t="shared" si="88"/>
        <v>39304.799999999996</v>
      </c>
      <c r="AF139" s="57">
        <f t="shared" si="88"/>
        <v>471.5</v>
      </c>
      <c r="AG139" s="57">
        <f t="shared" si="88"/>
        <v>39776.300000000003</v>
      </c>
      <c r="AH139" s="57">
        <f t="shared" si="88"/>
        <v>334.5</v>
      </c>
      <c r="AI139" s="57">
        <f t="shared" si="88"/>
        <v>40110.799999999996</v>
      </c>
      <c r="AJ139" s="57">
        <f t="shared" si="88"/>
        <v>206.26666666666665</v>
      </c>
      <c r="AK139" s="57">
        <f t="shared" si="88"/>
        <v>40317.066666666666</v>
      </c>
      <c r="AL139" s="57">
        <f t="shared" si="88"/>
        <v>128.76666666666665</v>
      </c>
      <c r="AM139" s="57">
        <f t="shared" si="88"/>
        <v>40445.833333333328</v>
      </c>
      <c r="AN139" s="57">
        <f t="shared" si="88"/>
        <v>78.766666666666666</v>
      </c>
      <c r="AO139" s="57">
        <f t="shared" si="88"/>
        <v>40524.6</v>
      </c>
      <c r="AP139" s="57">
        <f t="shared" si="88"/>
        <v>0</v>
      </c>
      <c r="AQ139" s="57">
        <f t="shared" si="88"/>
        <v>40524.6</v>
      </c>
      <c r="AR139" s="57">
        <f t="shared" si="88"/>
        <v>0</v>
      </c>
      <c r="AS139" s="57">
        <f t="shared" si="88"/>
        <v>40524.6</v>
      </c>
      <c r="AT139" s="57">
        <f t="shared" si="88"/>
        <v>0</v>
      </c>
      <c r="AU139" s="57">
        <f t="shared" si="88"/>
        <v>40524.6</v>
      </c>
      <c r="AV139" s="57">
        <f t="shared" si="88"/>
        <v>-3.5999999999992269</v>
      </c>
    </row>
    <row r="140" spans="1:48" x14ac:dyDescent="0.2">
      <c r="A140" s="54"/>
      <c r="B140" s="54"/>
      <c r="C140" s="36"/>
      <c r="D140" s="54"/>
      <c r="E140" s="54"/>
      <c r="F140" s="54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7"/>
      <c r="V140" s="56"/>
      <c r="W140" s="57"/>
      <c r="X140" s="56"/>
      <c r="Y140" s="57"/>
      <c r="Z140" s="57"/>
      <c r="AA140" s="57"/>
      <c r="AB140" s="57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57"/>
    </row>
    <row r="141" spans="1:48" x14ac:dyDescent="0.2">
      <c r="A141" s="51" t="s">
        <v>288</v>
      </c>
      <c r="B141" s="54"/>
      <c r="C141" s="36"/>
      <c r="D141" s="54"/>
      <c r="E141" s="54"/>
      <c r="F141" s="54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7"/>
      <c r="V141" s="56"/>
      <c r="W141" s="57"/>
      <c r="X141" s="56"/>
      <c r="Y141" s="57"/>
      <c r="Z141" s="57"/>
      <c r="AA141" s="57"/>
      <c r="AB141" s="57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57"/>
    </row>
    <row r="142" spans="1:48" x14ac:dyDescent="0.2">
      <c r="A142" s="54"/>
      <c r="B142" s="54"/>
      <c r="C142" s="36" t="s">
        <v>190</v>
      </c>
      <c r="D142" s="54"/>
      <c r="E142" s="54">
        <v>20</v>
      </c>
      <c r="F142" s="54"/>
      <c r="G142" s="56">
        <v>18000</v>
      </c>
      <c r="H142" s="56"/>
      <c r="I142" s="56">
        <v>18000</v>
      </c>
      <c r="J142" s="56"/>
      <c r="K142" s="63" t="s">
        <v>191</v>
      </c>
      <c r="L142" s="56"/>
      <c r="M142" s="63">
        <f>SUM(I142:L142)</f>
        <v>18000</v>
      </c>
      <c r="N142" s="63"/>
      <c r="O142" s="63" t="s">
        <v>191</v>
      </c>
      <c r="P142" s="63"/>
      <c r="Q142" s="63">
        <f t="shared" ref="Q142:Q185" si="89">SUM(M142:O142)</f>
        <v>18000</v>
      </c>
      <c r="R142" s="56"/>
      <c r="S142" s="63" t="s">
        <v>191</v>
      </c>
      <c r="T142" s="63"/>
      <c r="U142" s="57">
        <v>18000</v>
      </c>
      <c r="V142" s="56">
        <v>0</v>
      </c>
      <c r="W142" s="57">
        <f t="shared" si="73"/>
        <v>18000</v>
      </c>
      <c r="X142" s="56">
        <v>0</v>
      </c>
      <c r="Y142" s="57">
        <f t="shared" ref="Y142:AA194" si="90">+W142+X142</f>
        <v>18000</v>
      </c>
      <c r="Z142" s="57"/>
      <c r="AA142" s="57">
        <f t="shared" si="90"/>
        <v>18000</v>
      </c>
      <c r="AB142" s="57"/>
      <c r="AC142" s="61">
        <f t="shared" ref="AC142:AC195" si="91">AA142+AB142</f>
        <v>18000</v>
      </c>
      <c r="AD142" s="61"/>
      <c r="AE142" s="61">
        <f t="shared" ref="AE142:AE196" si="92">AC142+AD142</f>
        <v>18000</v>
      </c>
      <c r="AF142" s="61"/>
      <c r="AG142" s="61">
        <f t="shared" ref="AG142:AI200" si="93">AE142+AF142</f>
        <v>18000</v>
      </c>
      <c r="AH142" s="61"/>
      <c r="AI142" s="61">
        <f t="shared" si="93"/>
        <v>18000</v>
      </c>
      <c r="AJ142" s="61"/>
      <c r="AK142" s="61">
        <f t="shared" ref="AK142:AK199" si="94">AI142+AJ142</f>
        <v>18000</v>
      </c>
      <c r="AL142" s="61"/>
      <c r="AM142" s="61">
        <f t="shared" ref="AM142:AM199" si="95">AK142+AL142</f>
        <v>18000</v>
      </c>
      <c r="AN142" s="61"/>
      <c r="AO142" s="61">
        <f>AM142+AN142</f>
        <v>18000</v>
      </c>
      <c r="AP142" s="61"/>
      <c r="AQ142" s="61">
        <f>AO142+AP142</f>
        <v>18000</v>
      </c>
      <c r="AR142" s="61"/>
      <c r="AS142" s="61">
        <f>AQ142+AR142</f>
        <v>18000</v>
      </c>
      <c r="AT142" s="61"/>
      <c r="AU142" s="61">
        <f>AS142+AT142</f>
        <v>18000</v>
      </c>
      <c r="AV142" s="57">
        <f t="shared" ref="AV142:AV205" si="96">+G142-AU142</f>
        <v>0</v>
      </c>
    </row>
    <row r="143" spans="1:48" x14ac:dyDescent="0.2">
      <c r="A143" s="54"/>
      <c r="B143" s="54"/>
      <c r="C143" s="36" t="s">
        <v>289</v>
      </c>
      <c r="D143" s="54"/>
      <c r="E143" s="54">
        <v>20</v>
      </c>
      <c r="F143" s="54"/>
      <c r="G143" s="56">
        <v>3763</v>
      </c>
      <c r="H143" s="56"/>
      <c r="I143" s="56">
        <v>3763</v>
      </c>
      <c r="J143" s="56"/>
      <c r="K143" s="63" t="s">
        <v>191</v>
      </c>
      <c r="L143" s="56"/>
      <c r="M143" s="63">
        <f t="shared" ref="M143:M188" si="97">SUM(I143:L143)</f>
        <v>3763</v>
      </c>
      <c r="N143" s="63"/>
      <c r="O143" s="63" t="s">
        <v>191</v>
      </c>
      <c r="P143" s="63"/>
      <c r="Q143" s="63">
        <f t="shared" si="89"/>
        <v>3763</v>
      </c>
      <c r="R143" s="56"/>
      <c r="S143" s="63" t="s">
        <v>191</v>
      </c>
      <c r="T143" s="63"/>
      <c r="U143" s="57">
        <v>3763</v>
      </c>
      <c r="V143" s="56">
        <v>0</v>
      </c>
      <c r="W143" s="57">
        <f t="shared" si="73"/>
        <v>3763</v>
      </c>
      <c r="X143" s="56">
        <v>0</v>
      </c>
      <c r="Y143" s="57">
        <f t="shared" si="90"/>
        <v>3763</v>
      </c>
      <c r="Z143" s="57"/>
      <c r="AA143" s="57">
        <f t="shared" si="90"/>
        <v>3763</v>
      </c>
      <c r="AB143" s="57"/>
      <c r="AC143" s="61">
        <f t="shared" si="91"/>
        <v>3763</v>
      </c>
      <c r="AD143" s="61"/>
      <c r="AE143" s="61">
        <f t="shared" si="92"/>
        <v>3763</v>
      </c>
      <c r="AF143" s="61"/>
      <c r="AG143" s="61">
        <f t="shared" si="93"/>
        <v>3763</v>
      </c>
      <c r="AH143" s="61"/>
      <c r="AI143" s="61">
        <f t="shared" si="93"/>
        <v>3763</v>
      </c>
      <c r="AJ143" s="61"/>
      <c r="AK143" s="61">
        <f t="shared" si="94"/>
        <v>3763</v>
      </c>
      <c r="AL143" s="61"/>
      <c r="AM143" s="61">
        <f t="shared" si="95"/>
        <v>3763</v>
      </c>
      <c r="AN143" s="61"/>
      <c r="AO143" s="61">
        <f t="shared" ref="AO143:AO203" si="98">AM143+AN143</f>
        <v>3763</v>
      </c>
      <c r="AP143" s="61"/>
      <c r="AQ143" s="61">
        <f t="shared" ref="AQ143:AQ204" si="99">AO143+AP143</f>
        <v>3763</v>
      </c>
      <c r="AR143" s="61"/>
      <c r="AS143" s="61">
        <f t="shared" ref="AS143:AS204" si="100">AQ143+AR143</f>
        <v>3763</v>
      </c>
      <c r="AT143" s="61"/>
      <c r="AU143" s="61">
        <f t="shared" ref="AU143:AU204" si="101">AS143+AT143</f>
        <v>3763</v>
      </c>
      <c r="AV143" s="57">
        <f t="shared" si="96"/>
        <v>0</v>
      </c>
    </row>
    <row r="144" spans="1:48" x14ac:dyDescent="0.2">
      <c r="A144" s="54"/>
      <c r="B144" s="54"/>
      <c r="C144" s="36" t="s">
        <v>245</v>
      </c>
      <c r="D144" s="54"/>
      <c r="E144" s="54">
        <v>20</v>
      </c>
      <c r="F144" s="54"/>
      <c r="G144" s="56">
        <v>2248</v>
      </c>
      <c r="H144" s="56"/>
      <c r="I144" s="56">
        <v>2248</v>
      </c>
      <c r="J144" s="56"/>
      <c r="K144" s="63" t="s">
        <v>191</v>
      </c>
      <c r="L144" s="56"/>
      <c r="M144" s="63">
        <f t="shared" si="97"/>
        <v>2248</v>
      </c>
      <c r="N144" s="63"/>
      <c r="O144" s="63" t="s">
        <v>191</v>
      </c>
      <c r="P144" s="63"/>
      <c r="Q144" s="63">
        <f t="shared" si="89"/>
        <v>2248</v>
      </c>
      <c r="R144" s="56"/>
      <c r="S144" s="63" t="s">
        <v>191</v>
      </c>
      <c r="T144" s="63"/>
      <c r="U144" s="57">
        <v>2248</v>
      </c>
      <c r="V144" s="56">
        <v>0</v>
      </c>
      <c r="W144" s="57">
        <f t="shared" si="73"/>
        <v>2248</v>
      </c>
      <c r="X144" s="56">
        <v>0</v>
      </c>
      <c r="Y144" s="57">
        <f t="shared" si="90"/>
        <v>2248</v>
      </c>
      <c r="Z144" s="57"/>
      <c r="AA144" s="57">
        <f t="shared" si="90"/>
        <v>2248</v>
      </c>
      <c r="AB144" s="57"/>
      <c r="AC144" s="61">
        <f t="shared" si="91"/>
        <v>2248</v>
      </c>
      <c r="AD144" s="61"/>
      <c r="AE144" s="61">
        <f t="shared" si="92"/>
        <v>2248</v>
      </c>
      <c r="AF144" s="61"/>
      <c r="AG144" s="61">
        <f t="shared" si="93"/>
        <v>2248</v>
      </c>
      <c r="AH144" s="61"/>
      <c r="AI144" s="61">
        <f t="shared" si="93"/>
        <v>2248</v>
      </c>
      <c r="AJ144" s="61"/>
      <c r="AK144" s="61">
        <f t="shared" si="94"/>
        <v>2248</v>
      </c>
      <c r="AL144" s="61"/>
      <c r="AM144" s="61">
        <f t="shared" si="95"/>
        <v>2248</v>
      </c>
      <c r="AN144" s="61"/>
      <c r="AO144" s="61">
        <f t="shared" si="98"/>
        <v>2248</v>
      </c>
      <c r="AP144" s="61"/>
      <c r="AQ144" s="61">
        <f t="shared" si="99"/>
        <v>2248</v>
      </c>
      <c r="AR144" s="61"/>
      <c r="AS144" s="61">
        <f t="shared" si="100"/>
        <v>2248</v>
      </c>
      <c r="AT144" s="61"/>
      <c r="AU144" s="61">
        <f t="shared" si="101"/>
        <v>2248</v>
      </c>
      <c r="AV144" s="57">
        <f t="shared" si="96"/>
        <v>0</v>
      </c>
    </row>
    <row r="145" spans="1:48" x14ac:dyDescent="0.2">
      <c r="A145" s="54"/>
      <c r="B145" s="54"/>
      <c r="C145" s="36" t="s">
        <v>246</v>
      </c>
      <c r="D145" s="54"/>
      <c r="E145" s="54">
        <v>20</v>
      </c>
      <c r="F145" s="54"/>
      <c r="G145" s="56">
        <v>183</v>
      </c>
      <c r="H145" s="56"/>
      <c r="I145" s="56">
        <v>183</v>
      </c>
      <c r="J145" s="56"/>
      <c r="K145" s="63" t="s">
        <v>191</v>
      </c>
      <c r="L145" s="56"/>
      <c r="M145" s="63">
        <f t="shared" si="97"/>
        <v>183</v>
      </c>
      <c r="N145" s="63"/>
      <c r="O145" s="63" t="s">
        <v>191</v>
      </c>
      <c r="P145" s="63"/>
      <c r="Q145" s="63">
        <f t="shared" si="89"/>
        <v>183</v>
      </c>
      <c r="R145" s="56"/>
      <c r="S145" s="63" t="s">
        <v>191</v>
      </c>
      <c r="T145" s="63"/>
      <c r="U145" s="57">
        <v>183</v>
      </c>
      <c r="V145" s="56">
        <v>0</v>
      </c>
      <c r="W145" s="57">
        <f t="shared" si="73"/>
        <v>183</v>
      </c>
      <c r="X145" s="56">
        <v>0</v>
      </c>
      <c r="Y145" s="57">
        <f t="shared" si="90"/>
        <v>183</v>
      </c>
      <c r="Z145" s="57"/>
      <c r="AA145" s="57">
        <f t="shared" si="90"/>
        <v>183</v>
      </c>
      <c r="AB145" s="57"/>
      <c r="AC145" s="61">
        <f t="shared" si="91"/>
        <v>183</v>
      </c>
      <c r="AD145" s="61"/>
      <c r="AE145" s="61">
        <f t="shared" si="92"/>
        <v>183</v>
      </c>
      <c r="AF145" s="61"/>
      <c r="AG145" s="61">
        <f t="shared" si="93"/>
        <v>183</v>
      </c>
      <c r="AH145" s="61"/>
      <c r="AI145" s="61">
        <f t="shared" si="93"/>
        <v>183</v>
      </c>
      <c r="AJ145" s="61"/>
      <c r="AK145" s="61">
        <f t="shared" si="94"/>
        <v>183</v>
      </c>
      <c r="AL145" s="61"/>
      <c r="AM145" s="61">
        <f t="shared" si="95"/>
        <v>183</v>
      </c>
      <c r="AN145" s="61"/>
      <c r="AO145" s="61">
        <f t="shared" si="98"/>
        <v>183</v>
      </c>
      <c r="AP145" s="61"/>
      <c r="AQ145" s="61">
        <f t="shared" si="99"/>
        <v>183</v>
      </c>
      <c r="AR145" s="61"/>
      <c r="AS145" s="61">
        <f t="shared" si="100"/>
        <v>183</v>
      </c>
      <c r="AT145" s="61"/>
      <c r="AU145" s="61">
        <f t="shared" si="101"/>
        <v>183</v>
      </c>
      <c r="AV145" s="57">
        <f t="shared" si="96"/>
        <v>0</v>
      </c>
    </row>
    <row r="146" spans="1:48" x14ac:dyDescent="0.2">
      <c r="A146" s="54"/>
      <c r="B146" s="54"/>
      <c r="C146" s="36" t="s">
        <v>248</v>
      </c>
      <c r="D146" s="54"/>
      <c r="E146" s="54">
        <v>20</v>
      </c>
      <c r="F146" s="54"/>
      <c r="G146" s="56">
        <v>1876</v>
      </c>
      <c r="H146" s="56"/>
      <c r="I146" s="56">
        <v>1876</v>
      </c>
      <c r="J146" s="56"/>
      <c r="K146" s="63" t="s">
        <v>191</v>
      </c>
      <c r="L146" s="56"/>
      <c r="M146" s="63">
        <f t="shared" si="97"/>
        <v>1876</v>
      </c>
      <c r="N146" s="63"/>
      <c r="O146" s="63" t="s">
        <v>191</v>
      </c>
      <c r="P146" s="63"/>
      <c r="Q146" s="63">
        <f t="shared" si="89"/>
        <v>1876</v>
      </c>
      <c r="R146" s="56"/>
      <c r="S146" s="63" t="s">
        <v>191</v>
      </c>
      <c r="T146" s="63"/>
      <c r="U146" s="57">
        <v>1876</v>
      </c>
      <c r="V146" s="56">
        <v>0</v>
      </c>
      <c r="W146" s="57">
        <f t="shared" si="73"/>
        <v>1876</v>
      </c>
      <c r="X146" s="56">
        <v>0</v>
      </c>
      <c r="Y146" s="57">
        <f t="shared" si="90"/>
        <v>1876</v>
      </c>
      <c r="Z146" s="57"/>
      <c r="AA146" s="57">
        <f t="shared" si="90"/>
        <v>1876</v>
      </c>
      <c r="AB146" s="57"/>
      <c r="AC146" s="61">
        <f t="shared" si="91"/>
        <v>1876</v>
      </c>
      <c r="AD146" s="61"/>
      <c r="AE146" s="61">
        <f t="shared" si="92"/>
        <v>1876</v>
      </c>
      <c r="AF146" s="61"/>
      <c r="AG146" s="61">
        <f t="shared" si="93"/>
        <v>1876</v>
      </c>
      <c r="AH146" s="61"/>
      <c r="AI146" s="61">
        <f t="shared" si="93"/>
        <v>1876</v>
      </c>
      <c r="AJ146" s="61"/>
      <c r="AK146" s="61">
        <f t="shared" si="94"/>
        <v>1876</v>
      </c>
      <c r="AL146" s="61"/>
      <c r="AM146" s="61">
        <f t="shared" si="95"/>
        <v>1876</v>
      </c>
      <c r="AN146" s="61"/>
      <c r="AO146" s="61">
        <f t="shared" si="98"/>
        <v>1876</v>
      </c>
      <c r="AP146" s="61"/>
      <c r="AQ146" s="61">
        <f t="shared" si="99"/>
        <v>1876</v>
      </c>
      <c r="AR146" s="61"/>
      <c r="AS146" s="61">
        <f t="shared" si="100"/>
        <v>1876</v>
      </c>
      <c r="AT146" s="61"/>
      <c r="AU146" s="61">
        <f t="shared" si="101"/>
        <v>1876</v>
      </c>
      <c r="AV146" s="57">
        <f t="shared" si="96"/>
        <v>0</v>
      </c>
    </row>
    <row r="147" spans="1:48" x14ac:dyDescent="0.2">
      <c r="A147" s="54"/>
      <c r="B147" s="54"/>
      <c r="C147" s="36" t="s">
        <v>208</v>
      </c>
      <c r="D147" s="54"/>
      <c r="E147" s="54">
        <v>20</v>
      </c>
      <c r="F147" s="54"/>
      <c r="G147" s="56">
        <v>1058</v>
      </c>
      <c r="H147" s="56"/>
      <c r="I147" s="56">
        <v>1058</v>
      </c>
      <c r="J147" s="56"/>
      <c r="K147" s="63" t="s">
        <v>191</v>
      </c>
      <c r="L147" s="56"/>
      <c r="M147" s="63">
        <f t="shared" si="97"/>
        <v>1058</v>
      </c>
      <c r="N147" s="63"/>
      <c r="O147" s="63" t="s">
        <v>191</v>
      </c>
      <c r="P147" s="63"/>
      <c r="Q147" s="63">
        <f t="shared" si="89"/>
        <v>1058</v>
      </c>
      <c r="R147" s="56"/>
      <c r="S147" s="63" t="s">
        <v>191</v>
      </c>
      <c r="T147" s="63"/>
      <c r="U147" s="57">
        <v>1058</v>
      </c>
      <c r="V147" s="56">
        <v>0</v>
      </c>
      <c r="W147" s="57">
        <f t="shared" si="73"/>
        <v>1058</v>
      </c>
      <c r="X147" s="56">
        <v>0</v>
      </c>
      <c r="Y147" s="57">
        <f t="shared" si="90"/>
        <v>1058</v>
      </c>
      <c r="Z147" s="57"/>
      <c r="AA147" s="57">
        <f t="shared" si="90"/>
        <v>1058</v>
      </c>
      <c r="AB147" s="57"/>
      <c r="AC147" s="61">
        <f t="shared" si="91"/>
        <v>1058</v>
      </c>
      <c r="AD147" s="61"/>
      <c r="AE147" s="61">
        <f t="shared" si="92"/>
        <v>1058</v>
      </c>
      <c r="AF147" s="61"/>
      <c r="AG147" s="61">
        <f t="shared" si="93"/>
        <v>1058</v>
      </c>
      <c r="AH147" s="61"/>
      <c r="AI147" s="61">
        <f t="shared" si="93"/>
        <v>1058</v>
      </c>
      <c r="AJ147" s="61"/>
      <c r="AK147" s="61">
        <f t="shared" si="94"/>
        <v>1058</v>
      </c>
      <c r="AL147" s="61"/>
      <c r="AM147" s="61">
        <f t="shared" si="95"/>
        <v>1058</v>
      </c>
      <c r="AN147" s="61"/>
      <c r="AO147" s="61">
        <f t="shared" si="98"/>
        <v>1058</v>
      </c>
      <c r="AP147" s="61"/>
      <c r="AQ147" s="61">
        <f t="shared" si="99"/>
        <v>1058</v>
      </c>
      <c r="AR147" s="61"/>
      <c r="AS147" s="61">
        <f t="shared" si="100"/>
        <v>1058</v>
      </c>
      <c r="AT147" s="61"/>
      <c r="AU147" s="61">
        <f t="shared" si="101"/>
        <v>1058</v>
      </c>
      <c r="AV147" s="57">
        <f t="shared" si="96"/>
        <v>0</v>
      </c>
    </row>
    <row r="148" spans="1:48" x14ac:dyDescent="0.2">
      <c r="A148" s="54"/>
      <c r="B148" s="54"/>
      <c r="C148" s="36" t="s">
        <v>249</v>
      </c>
      <c r="D148" s="54"/>
      <c r="E148" s="54">
        <v>20</v>
      </c>
      <c r="F148" s="54"/>
      <c r="G148" s="56">
        <v>1380</v>
      </c>
      <c r="H148" s="56"/>
      <c r="I148" s="56">
        <v>1380</v>
      </c>
      <c r="J148" s="56"/>
      <c r="K148" s="63" t="s">
        <v>191</v>
      </c>
      <c r="L148" s="56"/>
      <c r="M148" s="63">
        <f t="shared" si="97"/>
        <v>1380</v>
      </c>
      <c r="N148" s="63"/>
      <c r="O148" s="63" t="s">
        <v>191</v>
      </c>
      <c r="P148" s="63"/>
      <c r="Q148" s="63">
        <f t="shared" si="89"/>
        <v>1380</v>
      </c>
      <c r="R148" s="56"/>
      <c r="S148" s="63" t="s">
        <v>191</v>
      </c>
      <c r="T148" s="63"/>
      <c r="U148" s="57">
        <v>1380</v>
      </c>
      <c r="V148" s="56">
        <v>0</v>
      </c>
      <c r="W148" s="57">
        <f t="shared" si="73"/>
        <v>1380</v>
      </c>
      <c r="X148" s="56">
        <v>0</v>
      </c>
      <c r="Y148" s="57">
        <f t="shared" si="90"/>
        <v>1380</v>
      </c>
      <c r="Z148" s="57"/>
      <c r="AA148" s="57">
        <f t="shared" si="90"/>
        <v>1380</v>
      </c>
      <c r="AB148" s="57"/>
      <c r="AC148" s="61">
        <f t="shared" si="91"/>
        <v>1380</v>
      </c>
      <c r="AD148" s="61"/>
      <c r="AE148" s="61">
        <f t="shared" si="92"/>
        <v>1380</v>
      </c>
      <c r="AF148" s="61"/>
      <c r="AG148" s="61">
        <f t="shared" si="93"/>
        <v>1380</v>
      </c>
      <c r="AH148" s="61"/>
      <c r="AI148" s="61">
        <f t="shared" si="93"/>
        <v>1380</v>
      </c>
      <c r="AJ148" s="61"/>
      <c r="AK148" s="61">
        <f t="shared" si="94"/>
        <v>1380</v>
      </c>
      <c r="AL148" s="61"/>
      <c r="AM148" s="61">
        <f t="shared" si="95"/>
        <v>1380</v>
      </c>
      <c r="AN148" s="61"/>
      <c r="AO148" s="61">
        <f t="shared" si="98"/>
        <v>1380</v>
      </c>
      <c r="AP148" s="61"/>
      <c r="AQ148" s="61">
        <f t="shared" si="99"/>
        <v>1380</v>
      </c>
      <c r="AR148" s="61"/>
      <c r="AS148" s="61">
        <f t="shared" si="100"/>
        <v>1380</v>
      </c>
      <c r="AT148" s="61"/>
      <c r="AU148" s="61">
        <f t="shared" si="101"/>
        <v>1380</v>
      </c>
      <c r="AV148" s="57">
        <f t="shared" si="96"/>
        <v>0</v>
      </c>
    </row>
    <row r="149" spans="1:48" x14ac:dyDescent="0.2">
      <c r="A149" s="54"/>
      <c r="B149" s="54"/>
      <c r="C149" s="36" t="s">
        <v>223</v>
      </c>
      <c r="D149" s="54"/>
      <c r="E149" s="54">
        <v>20</v>
      </c>
      <c r="F149" s="54"/>
      <c r="G149" s="56">
        <v>1749</v>
      </c>
      <c r="H149" s="56"/>
      <c r="I149" s="56">
        <v>1749</v>
      </c>
      <c r="J149" s="56"/>
      <c r="K149" s="63" t="s">
        <v>191</v>
      </c>
      <c r="L149" s="56"/>
      <c r="M149" s="63">
        <f t="shared" si="97"/>
        <v>1749</v>
      </c>
      <c r="N149" s="63"/>
      <c r="O149" s="63" t="s">
        <v>191</v>
      </c>
      <c r="P149" s="63"/>
      <c r="Q149" s="63">
        <f t="shared" si="89"/>
        <v>1749</v>
      </c>
      <c r="R149" s="56"/>
      <c r="S149" s="63" t="s">
        <v>191</v>
      </c>
      <c r="T149" s="63"/>
      <c r="U149" s="57">
        <v>1749</v>
      </c>
      <c r="V149" s="56">
        <v>0</v>
      </c>
      <c r="W149" s="57">
        <f t="shared" si="73"/>
        <v>1749</v>
      </c>
      <c r="X149" s="56">
        <v>0</v>
      </c>
      <c r="Y149" s="57">
        <f t="shared" si="90"/>
        <v>1749</v>
      </c>
      <c r="Z149" s="57"/>
      <c r="AA149" s="57">
        <f t="shared" si="90"/>
        <v>1749</v>
      </c>
      <c r="AB149" s="57"/>
      <c r="AC149" s="61">
        <f t="shared" si="91"/>
        <v>1749</v>
      </c>
      <c r="AD149" s="61"/>
      <c r="AE149" s="61">
        <f t="shared" si="92"/>
        <v>1749</v>
      </c>
      <c r="AF149" s="61"/>
      <c r="AG149" s="61">
        <f t="shared" si="93"/>
        <v>1749</v>
      </c>
      <c r="AH149" s="61"/>
      <c r="AI149" s="61">
        <f t="shared" si="93"/>
        <v>1749</v>
      </c>
      <c r="AJ149" s="61"/>
      <c r="AK149" s="61">
        <f t="shared" si="94"/>
        <v>1749</v>
      </c>
      <c r="AL149" s="61"/>
      <c r="AM149" s="61">
        <f t="shared" si="95"/>
        <v>1749</v>
      </c>
      <c r="AN149" s="61"/>
      <c r="AO149" s="61">
        <f t="shared" si="98"/>
        <v>1749</v>
      </c>
      <c r="AP149" s="61"/>
      <c r="AQ149" s="61">
        <f t="shared" si="99"/>
        <v>1749</v>
      </c>
      <c r="AR149" s="61"/>
      <c r="AS149" s="61">
        <f t="shared" si="100"/>
        <v>1749</v>
      </c>
      <c r="AT149" s="61"/>
      <c r="AU149" s="61">
        <f t="shared" si="101"/>
        <v>1749</v>
      </c>
      <c r="AV149" s="57">
        <f t="shared" si="96"/>
        <v>0</v>
      </c>
    </row>
    <row r="150" spans="1:48" x14ac:dyDescent="0.2">
      <c r="A150" s="54"/>
      <c r="B150" s="54"/>
      <c r="C150" s="36" t="s">
        <v>223</v>
      </c>
      <c r="D150" s="54"/>
      <c r="E150" s="54">
        <v>20</v>
      </c>
      <c r="F150" s="54"/>
      <c r="G150" s="56">
        <v>41</v>
      </c>
      <c r="H150" s="56"/>
      <c r="I150" s="56">
        <v>41</v>
      </c>
      <c r="J150" s="56"/>
      <c r="K150" s="63" t="s">
        <v>191</v>
      </c>
      <c r="L150" s="56"/>
      <c r="M150" s="63">
        <f t="shared" si="97"/>
        <v>41</v>
      </c>
      <c r="N150" s="63"/>
      <c r="O150" s="63" t="s">
        <v>191</v>
      </c>
      <c r="P150" s="63"/>
      <c r="Q150" s="63">
        <f t="shared" si="89"/>
        <v>41</v>
      </c>
      <c r="R150" s="56"/>
      <c r="S150" s="63" t="s">
        <v>191</v>
      </c>
      <c r="T150" s="63"/>
      <c r="U150" s="57">
        <v>41</v>
      </c>
      <c r="V150" s="56">
        <v>0</v>
      </c>
      <c r="W150" s="57">
        <f t="shared" si="73"/>
        <v>41</v>
      </c>
      <c r="X150" s="56">
        <v>0</v>
      </c>
      <c r="Y150" s="57">
        <f t="shared" si="90"/>
        <v>41</v>
      </c>
      <c r="Z150" s="57"/>
      <c r="AA150" s="57">
        <f t="shared" si="90"/>
        <v>41</v>
      </c>
      <c r="AB150" s="57"/>
      <c r="AC150" s="61">
        <f t="shared" si="91"/>
        <v>41</v>
      </c>
      <c r="AD150" s="61"/>
      <c r="AE150" s="61">
        <f t="shared" si="92"/>
        <v>41</v>
      </c>
      <c r="AF150" s="61"/>
      <c r="AG150" s="61">
        <f t="shared" si="93"/>
        <v>41</v>
      </c>
      <c r="AH150" s="61"/>
      <c r="AI150" s="61">
        <f t="shared" si="93"/>
        <v>41</v>
      </c>
      <c r="AJ150" s="61"/>
      <c r="AK150" s="61">
        <f t="shared" si="94"/>
        <v>41</v>
      </c>
      <c r="AL150" s="61"/>
      <c r="AM150" s="61">
        <f t="shared" si="95"/>
        <v>41</v>
      </c>
      <c r="AN150" s="61"/>
      <c r="AO150" s="61">
        <f t="shared" si="98"/>
        <v>41</v>
      </c>
      <c r="AP150" s="61"/>
      <c r="AQ150" s="61">
        <f t="shared" si="99"/>
        <v>41</v>
      </c>
      <c r="AR150" s="61"/>
      <c r="AS150" s="61">
        <f t="shared" si="100"/>
        <v>41</v>
      </c>
      <c r="AT150" s="61"/>
      <c r="AU150" s="61">
        <f t="shared" si="101"/>
        <v>41</v>
      </c>
      <c r="AV150" s="57">
        <f t="shared" si="96"/>
        <v>0</v>
      </c>
    </row>
    <row r="151" spans="1:48" x14ac:dyDescent="0.2">
      <c r="A151" s="54"/>
      <c r="B151" s="54"/>
      <c r="C151" s="36" t="s">
        <v>250</v>
      </c>
      <c r="D151" s="54"/>
      <c r="E151" s="54">
        <v>20</v>
      </c>
      <c r="F151" s="54"/>
      <c r="G151" s="56">
        <v>2273</v>
      </c>
      <c r="H151" s="56"/>
      <c r="I151" s="56">
        <v>2273</v>
      </c>
      <c r="J151" s="56"/>
      <c r="K151" s="63" t="s">
        <v>191</v>
      </c>
      <c r="L151" s="56"/>
      <c r="M151" s="63">
        <f t="shared" si="97"/>
        <v>2273</v>
      </c>
      <c r="N151" s="63"/>
      <c r="O151" s="63" t="s">
        <v>191</v>
      </c>
      <c r="P151" s="63"/>
      <c r="Q151" s="63">
        <f t="shared" si="89"/>
        <v>2273</v>
      </c>
      <c r="R151" s="56"/>
      <c r="S151" s="63" t="s">
        <v>191</v>
      </c>
      <c r="T151" s="63"/>
      <c r="U151" s="57">
        <v>2273</v>
      </c>
      <c r="V151" s="56">
        <v>0</v>
      </c>
      <c r="W151" s="57">
        <f t="shared" si="73"/>
        <v>2273</v>
      </c>
      <c r="X151" s="56">
        <v>0</v>
      </c>
      <c r="Y151" s="57">
        <f t="shared" si="90"/>
        <v>2273</v>
      </c>
      <c r="Z151" s="57"/>
      <c r="AA151" s="57">
        <f t="shared" si="90"/>
        <v>2273</v>
      </c>
      <c r="AB151" s="57"/>
      <c r="AC151" s="61">
        <f t="shared" si="91"/>
        <v>2273</v>
      </c>
      <c r="AD151" s="61"/>
      <c r="AE151" s="61">
        <f t="shared" si="92"/>
        <v>2273</v>
      </c>
      <c r="AF151" s="61"/>
      <c r="AG151" s="61">
        <f t="shared" si="93"/>
        <v>2273</v>
      </c>
      <c r="AH151" s="61"/>
      <c r="AI151" s="61">
        <f t="shared" si="93"/>
        <v>2273</v>
      </c>
      <c r="AJ151" s="61"/>
      <c r="AK151" s="61">
        <f t="shared" si="94"/>
        <v>2273</v>
      </c>
      <c r="AL151" s="61"/>
      <c r="AM151" s="61">
        <f t="shared" si="95"/>
        <v>2273</v>
      </c>
      <c r="AN151" s="61"/>
      <c r="AO151" s="61">
        <f t="shared" si="98"/>
        <v>2273</v>
      </c>
      <c r="AP151" s="61"/>
      <c r="AQ151" s="61">
        <f t="shared" si="99"/>
        <v>2273</v>
      </c>
      <c r="AR151" s="61"/>
      <c r="AS151" s="61">
        <f t="shared" si="100"/>
        <v>2273</v>
      </c>
      <c r="AT151" s="61"/>
      <c r="AU151" s="61">
        <f t="shared" si="101"/>
        <v>2273</v>
      </c>
      <c r="AV151" s="57">
        <f t="shared" si="96"/>
        <v>0</v>
      </c>
    </row>
    <row r="152" spans="1:48" x14ac:dyDescent="0.2">
      <c r="A152" s="54"/>
      <c r="B152" s="54"/>
      <c r="C152" s="36" t="s">
        <v>250</v>
      </c>
      <c r="D152" s="54"/>
      <c r="E152" s="54">
        <v>20</v>
      </c>
      <c r="F152" s="54"/>
      <c r="G152" s="56">
        <v>1376</v>
      </c>
      <c r="H152" s="56"/>
      <c r="I152" s="56">
        <v>1376</v>
      </c>
      <c r="J152" s="56"/>
      <c r="K152" s="63" t="s">
        <v>191</v>
      </c>
      <c r="L152" s="56"/>
      <c r="M152" s="63">
        <f t="shared" si="97"/>
        <v>1376</v>
      </c>
      <c r="N152" s="63"/>
      <c r="O152" s="63" t="s">
        <v>191</v>
      </c>
      <c r="P152" s="63"/>
      <c r="Q152" s="63">
        <f t="shared" si="89"/>
        <v>1376</v>
      </c>
      <c r="R152" s="56"/>
      <c r="S152" s="63" t="s">
        <v>191</v>
      </c>
      <c r="T152" s="63"/>
      <c r="U152" s="57">
        <v>1376</v>
      </c>
      <c r="V152" s="56">
        <v>0</v>
      </c>
      <c r="W152" s="57">
        <f t="shared" si="73"/>
        <v>1376</v>
      </c>
      <c r="X152" s="56">
        <v>0</v>
      </c>
      <c r="Y152" s="57">
        <f t="shared" si="90"/>
        <v>1376</v>
      </c>
      <c r="Z152" s="57"/>
      <c r="AA152" s="57">
        <f t="shared" si="90"/>
        <v>1376</v>
      </c>
      <c r="AB152" s="57"/>
      <c r="AC152" s="61">
        <f t="shared" si="91"/>
        <v>1376</v>
      </c>
      <c r="AD152" s="61"/>
      <c r="AE152" s="61">
        <f t="shared" si="92"/>
        <v>1376</v>
      </c>
      <c r="AF152" s="61"/>
      <c r="AG152" s="61">
        <f t="shared" si="93"/>
        <v>1376</v>
      </c>
      <c r="AH152" s="61"/>
      <c r="AI152" s="61">
        <f t="shared" si="93"/>
        <v>1376</v>
      </c>
      <c r="AJ152" s="61"/>
      <c r="AK152" s="61">
        <f t="shared" si="94"/>
        <v>1376</v>
      </c>
      <c r="AL152" s="61"/>
      <c r="AM152" s="61">
        <f t="shared" si="95"/>
        <v>1376</v>
      </c>
      <c r="AN152" s="61"/>
      <c r="AO152" s="61">
        <f t="shared" si="98"/>
        <v>1376</v>
      </c>
      <c r="AP152" s="61"/>
      <c r="AQ152" s="61">
        <f t="shared" si="99"/>
        <v>1376</v>
      </c>
      <c r="AR152" s="61"/>
      <c r="AS152" s="61">
        <f t="shared" si="100"/>
        <v>1376</v>
      </c>
      <c r="AT152" s="61"/>
      <c r="AU152" s="61">
        <f t="shared" si="101"/>
        <v>1376</v>
      </c>
      <c r="AV152" s="57">
        <f t="shared" si="96"/>
        <v>0</v>
      </c>
    </row>
    <row r="153" spans="1:48" x14ac:dyDescent="0.2">
      <c r="A153" s="54"/>
      <c r="B153" s="54"/>
      <c r="C153" s="36" t="s">
        <v>224</v>
      </c>
      <c r="D153" s="54"/>
      <c r="E153" s="54">
        <v>20</v>
      </c>
      <c r="F153" s="54"/>
      <c r="G153" s="56">
        <v>3335</v>
      </c>
      <c r="H153" s="56"/>
      <c r="I153" s="56">
        <v>3335</v>
      </c>
      <c r="J153" s="56"/>
      <c r="K153" s="63" t="s">
        <v>191</v>
      </c>
      <c r="L153" s="56"/>
      <c r="M153" s="63">
        <f t="shared" si="97"/>
        <v>3335</v>
      </c>
      <c r="N153" s="63"/>
      <c r="O153" s="63" t="s">
        <v>191</v>
      </c>
      <c r="P153" s="63"/>
      <c r="Q153" s="63">
        <f t="shared" si="89"/>
        <v>3335</v>
      </c>
      <c r="R153" s="56"/>
      <c r="S153" s="63" t="s">
        <v>191</v>
      </c>
      <c r="T153" s="63"/>
      <c r="U153" s="57">
        <v>3335</v>
      </c>
      <c r="V153" s="56">
        <v>0</v>
      </c>
      <c r="W153" s="57">
        <f t="shared" si="73"/>
        <v>3335</v>
      </c>
      <c r="X153" s="56">
        <v>0</v>
      </c>
      <c r="Y153" s="57">
        <f t="shared" si="90"/>
        <v>3335</v>
      </c>
      <c r="Z153" s="57"/>
      <c r="AA153" s="57">
        <f t="shared" si="90"/>
        <v>3335</v>
      </c>
      <c r="AB153" s="57"/>
      <c r="AC153" s="61">
        <f t="shared" si="91"/>
        <v>3335</v>
      </c>
      <c r="AD153" s="61"/>
      <c r="AE153" s="61">
        <f t="shared" si="92"/>
        <v>3335</v>
      </c>
      <c r="AF153" s="61"/>
      <c r="AG153" s="61">
        <f t="shared" si="93"/>
        <v>3335</v>
      </c>
      <c r="AH153" s="61"/>
      <c r="AI153" s="61">
        <f t="shared" si="93"/>
        <v>3335</v>
      </c>
      <c r="AJ153" s="61"/>
      <c r="AK153" s="61">
        <f t="shared" si="94"/>
        <v>3335</v>
      </c>
      <c r="AL153" s="61"/>
      <c r="AM153" s="61">
        <f t="shared" si="95"/>
        <v>3335</v>
      </c>
      <c r="AN153" s="61"/>
      <c r="AO153" s="61">
        <f t="shared" si="98"/>
        <v>3335</v>
      </c>
      <c r="AP153" s="61"/>
      <c r="AQ153" s="61">
        <f t="shared" si="99"/>
        <v>3335</v>
      </c>
      <c r="AR153" s="61"/>
      <c r="AS153" s="61">
        <f t="shared" si="100"/>
        <v>3335</v>
      </c>
      <c r="AT153" s="61"/>
      <c r="AU153" s="61">
        <f t="shared" si="101"/>
        <v>3335</v>
      </c>
      <c r="AV153" s="57">
        <f t="shared" si="96"/>
        <v>0</v>
      </c>
    </row>
    <row r="154" spans="1:48" x14ac:dyDescent="0.2">
      <c r="A154" s="54"/>
      <c r="B154" s="54"/>
      <c r="C154" s="36" t="s">
        <v>224</v>
      </c>
      <c r="D154" s="54"/>
      <c r="E154" s="54">
        <v>20</v>
      </c>
      <c r="F154" s="54"/>
      <c r="G154" s="56">
        <v>1377</v>
      </c>
      <c r="H154" s="56"/>
      <c r="I154" s="56">
        <v>1377</v>
      </c>
      <c r="J154" s="56"/>
      <c r="K154" s="63" t="s">
        <v>191</v>
      </c>
      <c r="L154" s="56"/>
      <c r="M154" s="63">
        <f t="shared" si="97"/>
        <v>1377</v>
      </c>
      <c r="N154" s="63"/>
      <c r="O154" s="63" t="s">
        <v>191</v>
      </c>
      <c r="P154" s="63"/>
      <c r="Q154" s="63">
        <f t="shared" si="89"/>
        <v>1377</v>
      </c>
      <c r="R154" s="56"/>
      <c r="S154" s="63" t="s">
        <v>191</v>
      </c>
      <c r="T154" s="63"/>
      <c r="U154" s="57">
        <v>1377</v>
      </c>
      <c r="V154" s="56">
        <v>0</v>
      </c>
      <c r="W154" s="57">
        <f t="shared" si="73"/>
        <v>1377</v>
      </c>
      <c r="X154" s="56">
        <v>0</v>
      </c>
      <c r="Y154" s="57">
        <f t="shared" si="90"/>
        <v>1377</v>
      </c>
      <c r="Z154" s="57"/>
      <c r="AA154" s="57">
        <f t="shared" si="90"/>
        <v>1377</v>
      </c>
      <c r="AB154" s="57"/>
      <c r="AC154" s="61">
        <f t="shared" si="91"/>
        <v>1377</v>
      </c>
      <c r="AD154" s="61"/>
      <c r="AE154" s="61">
        <f t="shared" si="92"/>
        <v>1377</v>
      </c>
      <c r="AF154" s="61"/>
      <c r="AG154" s="61">
        <f t="shared" si="93"/>
        <v>1377</v>
      </c>
      <c r="AH154" s="61"/>
      <c r="AI154" s="61">
        <f t="shared" si="93"/>
        <v>1377</v>
      </c>
      <c r="AJ154" s="61"/>
      <c r="AK154" s="61">
        <f t="shared" si="94"/>
        <v>1377</v>
      </c>
      <c r="AL154" s="61"/>
      <c r="AM154" s="61">
        <f t="shared" si="95"/>
        <v>1377</v>
      </c>
      <c r="AN154" s="61"/>
      <c r="AO154" s="61">
        <f t="shared" si="98"/>
        <v>1377</v>
      </c>
      <c r="AP154" s="61"/>
      <c r="AQ154" s="61">
        <f t="shared" si="99"/>
        <v>1377</v>
      </c>
      <c r="AR154" s="61"/>
      <c r="AS154" s="61">
        <f t="shared" si="100"/>
        <v>1377</v>
      </c>
      <c r="AT154" s="61"/>
      <c r="AU154" s="61">
        <f t="shared" si="101"/>
        <v>1377</v>
      </c>
      <c r="AV154" s="57">
        <f t="shared" si="96"/>
        <v>0</v>
      </c>
    </row>
    <row r="155" spans="1:48" x14ac:dyDescent="0.2">
      <c r="A155" s="54"/>
      <c r="B155" s="54"/>
      <c r="C155" s="36" t="s">
        <v>251</v>
      </c>
      <c r="D155" s="54"/>
      <c r="E155" s="54">
        <v>20</v>
      </c>
      <c r="F155" s="54"/>
      <c r="G155" s="56">
        <v>909</v>
      </c>
      <c r="H155" s="56"/>
      <c r="I155" s="56">
        <v>909</v>
      </c>
      <c r="J155" s="56"/>
      <c r="K155" s="63" t="s">
        <v>191</v>
      </c>
      <c r="L155" s="56"/>
      <c r="M155" s="63">
        <f t="shared" si="97"/>
        <v>909</v>
      </c>
      <c r="N155" s="63"/>
      <c r="O155" s="63" t="s">
        <v>191</v>
      </c>
      <c r="P155" s="63"/>
      <c r="Q155" s="63">
        <f t="shared" si="89"/>
        <v>909</v>
      </c>
      <c r="R155" s="56"/>
      <c r="S155" s="63" t="s">
        <v>191</v>
      </c>
      <c r="T155" s="63"/>
      <c r="U155" s="57">
        <v>909</v>
      </c>
      <c r="V155" s="56">
        <v>0</v>
      </c>
      <c r="W155" s="57">
        <f t="shared" si="73"/>
        <v>909</v>
      </c>
      <c r="X155" s="56">
        <v>0</v>
      </c>
      <c r="Y155" s="57">
        <f t="shared" si="90"/>
        <v>909</v>
      </c>
      <c r="Z155" s="57"/>
      <c r="AA155" s="57">
        <f t="shared" si="90"/>
        <v>909</v>
      </c>
      <c r="AB155" s="57"/>
      <c r="AC155" s="61">
        <f t="shared" si="91"/>
        <v>909</v>
      </c>
      <c r="AD155" s="61"/>
      <c r="AE155" s="61">
        <f t="shared" si="92"/>
        <v>909</v>
      </c>
      <c r="AF155" s="61"/>
      <c r="AG155" s="61">
        <f t="shared" si="93"/>
        <v>909</v>
      </c>
      <c r="AH155" s="61"/>
      <c r="AI155" s="61">
        <f t="shared" si="93"/>
        <v>909</v>
      </c>
      <c r="AJ155" s="61"/>
      <c r="AK155" s="61">
        <f t="shared" si="94"/>
        <v>909</v>
      </c>
      <c r="AL155" s="61"/>
      <c r="AM155" s="61">
        <f t="shared" si="95"/>
        <v>909</v>
      </c>
      <c r="AN155" s="61"/>
      <c r="AO155" s="61">
        <f t="shared" si="98"/>
        <v>909</v>
      </c>
      <c r="AP155" s="61"/>
      <c r="AQ155" s="61">
        <f t="shared" si="99"/>
        <v>909</v>
      </c>
      <c r="AR155" s="61"/>
      <c r="AS155" s="61">
        <f t="shared" si="100"/>
        <v>909</v>
      </c>
      <c r="AT155" s="61"/>
      <c r="AU155" s="61">
        <f t="shared" si="101"/>
        <v>909</v>
      </c>
      <c r="AV155" s="57">
        <f t="shared" si="96"/>
        <v>0</v>
      </c>
    </row>
    <row r="156" spans="1:48" x14ac:dyDescent="0.2">
      <c r="A156" s="54"/>
      <c r="B156" s="54"/>
      <c r="C156" s="36" t="s">
        <v>251</v>
      </c>
      <c r="D156" s="54"/>
      <c r="E156" s="54">
        <v>20</v>
      </c>
      <c r="F156" s="54"/>
      <c r="G156" s="56">
        <v>59</v>
      </c>
      <c r="H156" s="56"/>
      <c r="I156" s="56">
        <v>59</v>
      </c>
      <c r="J156" s="56"/>
      <c r="K156" s="63" t="s">
        <v>191</v>
      </c>
      <c r="L156" s="56"/>
      <c r="M156" s="63">
        <f t="shared" si="97"/>
        <v>59</v>
      </c>
      <c r="N156" s="63"/>
      <c r="O156" s="63" t="s">
        <v>191</v>
      </c>
      <c r="P156" s="63"/>
      <c r="Q156" s="63">
        <f t="shared" si="89"/>
        <v>59</v>
      </c>
      <c r="R156" s="56"/>
      <c r="S156" s="63" t="s">
        <v>191</v>
      </c>
      <c r="T156" s="63"/>
      <c r="U156" s="57">
        <v>59</v>
      </c>
      <c r="V156" s="56">
        <v>0</v>
      </c>
      <c r="W156" s="57">
        <f t="shared" si="73"/>
        <v>59</v>
      </c>
      <c r="X156" s="56">
        <v>0</v>
      </c>
      <c r="Y156" s="57">
        <f t="shared" si="90"/>
        <v>59</v>
      </c>
      <c r="Z156" s="57"/>
      <c r="AA156" s="57">
        <f t="shared" si="90"/>
        <v>59</v>
      </c>
      <c r="AB156" s="57"/>
      <c r="AC156" s="61">
        <f t="shared" si="91"/>
        <v>59</v>
      </c>
      <c r="AD156" s="61"/>
      <c r="AE156" s="61">
        <f t="shared" si="92"/>
        <v>59</v>
      </c>
      <c r="AF156" s="61"/>
      <c r="AG156" s="61">
        <f t="shared" si="93"/>
        <v>59</v>
      </c>
      <c r="AH156" s="61"/>
      <c r="AI156" s="61">
        <f t="shared" si="93"/>
        <v>59</v>
      </c>
      <c r="AJ156" s="61"/>
      <c r="AK156" s="61">
        <f t="shared" si="94"/>
        <v>59</v>
      </c>
      <c r="AL156" s="61"/>
      <c r="AM156" s="61">
        <f t="shared" si="95"/>
        <v>59</v>
      </c>
      <c r="AN156" s="61"/>
      <c r="AO156" s="61">
        <f t="shared" si="98"/>
        <v>59</v>
      </c>
      <c r="AP156" s="61"/>
      <c r="AQ156" s="61">
        <f t="shared" si="99"/>
        <v>59</v>
      </c>
      <c r="AR156" s="61"/>
      <c r="AS156" s="61">
        <f t="shared" si="100"/>
        <v>59</v>
      </c>
      <c r="AT156" s="61"/>
      <c r="AU156" s="61">
        <f t="shared" si="101"/>
        <v>59</v>
      </c>
      <c r="AV156" s="57">
        <f t="shared" si="96"/>
        <v>0</v>
      </c>
    </row>
    <row r="157" spans="1:48" x14ac:dyDescent="0.2">
      <c r="A157" s="54"/>
      <c r="B157" s="54"/>
      <c r="C157" s="36" t="s">
        <v>284</v>
      </c>
      <c r="D157" s="54"/>
      <c r="E157" s="54">
        <v>20</v>
      </c>
      <c r="F157" s="54"/>
      <c r="G157" s="56">
        <v>1361</v>
      </c>
      <c r="H157" s="56"/>
      <c r="I157" s="56">
        <v>1292.95</v>
      </c>
      <c r="J157" s="56"/>
      <c r="K157" s="56">
        <v>68.05</v>
      </c>
      <c r="L157" s="56"/>
      <c r="M157" s="63">
        <f t="shared" si="97"/>
        <v>1361</v>
      </c>
      <c r="N157" s="63"/>
      <c r="O157" s="63" t="s">
        <v>191</v>
      </c>
      <c r="P157" s="63"/>
      <c r="Q157" s="63">
        <f t="shared" si="89"/>
        <v>1361</v>
      </c>
      <c r="R157" s="56"/>
      <c r="S157" s="63" t="s">
        <v>191</v>
      </c>
      <c r="T157" s="63"/>
      <c r="U157" s="57">
        <v>1361</v>
      </c>
      <c r="V157" s="56">
        <v>0</v>
      </c>
      <c r="W157" s="57">
        <f t="shared" si="73"/>
        <v>1361</v>
      </c>
      <c r="X157" s="56">
        <v>0</v>
      </c>
      <c r="Y157" s="57">
        <f t="shared" si="90"/>
        <v>1361</v>
      </c>
      <c r="Z157" s="57"/>
      <c r="AA157" s="57">
        <f t="shared" si="90"/>
        <v>1361</v>
      </c>
      <c r="AB157" s="57"/>
      <c r="AC157" s="61">
        <f t="shared" si="91"/>
        <v>1361</v>
      </c>
      <c r="AD157" s="61"/>
      <c r="AE157" s="61">
        <f t="shared" si="92"/>
        <v>1361</v>
      </c>
      <c r="AF157" s="61"/>
      <c r="AG157" s="61">
        <f t="shared" si="93"/>
        <v>1361</v>
      </c>
      <c r="AH157" s="61"/>
      <c r="AI157" s="61">
        <f t="shared" si="93"/>
        <v>1361</v>
      </c>
      <c r="AJ157" s="61"/>
      <c r="AK157" s="61">
        <f t="shared" si="94"/>
        <v>1361</v>
      </c>
      <c r="AL157" s="61"/>
      <c r="AM157" s="61">
        <f t="shared" si="95"/>
        <v>1361</v>
      </c>
      <c r="AN157" s="61"/>
      <c r="AO157" s="61">
        <f t="shared" si="98"/>
        <v>1361</v>
      </c>
      <c r="AP157" s="61"/>
      <c r="AQ157" s="61">
        <f t="shared" si="99"/>
        <v>1361</v>
      </c>
      <c r="AR157" s="61"/>
      <c r="AS157" s="61">
        <f t="shared" si="100"/>
        <v>1361</v>
      </c>
      <c r="AT157" s="61"/>
      <c r="AU157" s="61">
        <f t="shared" si="101"/>
        <v>1361</v>
      </c>
      <c r="AV157" s="57">
        <f t="shared" si="96"/>
        <v>0</v>
      </c>
    </row>
    <row r="158" spans="1:48" x14ac:dyDescent="0.2">
      <c r="A158" s="54"/>
      <c r="B158" s="54"/>
      <c r="C158" s="36" t="s">
        <v>284</v>
      </c>
      <c r="D158" s="54"/>
      <c r="E158" s="54">
        <v>20</v>
      </c>
      <c r="F158" s="54"/>
      <c r="G158" s="56">
        <v>103</v>
      </c>
      <c r="H158" s="56"/>
      <c r="I158" s="56">
        <v>97.85</v>
      </c>
      <c r="J158" s="56"/>
      <c r="K158" s="56">
        <v>5.15</v>
      </c>
      <c r="L158" s="56"/>
      <c r="M158" s="63">
        <f t="shared" si="97"/>
        <v>103</v>
      </c>
      <c r="N158" s="63"/>
      <c r="O158" s="63" t="s">
        <v>191</v>
      </c>
      <c r="P158" s="63"/>
      <c r="Q158" s="63">
        <f t="shared" si="89"/>
        <v>103</v>
      </c>
      <c r="R158" s="56"/>
      <c r="S158" s="63" t="s">
        <v>191</v>
      </c>
      <c r="T158" s="63"/>
      <c r="U158" s="57">
        <v>103</v>
      </c>
      <c r="V158" s="56">
        <v>0</v>
      </c>
      <c r="W158" s="57">
        <f t="shared" si="73"/>
        <v>103</v>
      </c>
      <c r="X158" s="56">
        <v>0</v>
      </c>
      <c r="Y158" s="57">
        <f t="shared" si="90"/>
        <v>103</v>
      </c>
      <c r="Z158" s="57"/>
      <c r="AA158" s="57">
        <f t="shared" si="90"/>
        <v>103</v>
      </c>
      <c r="AB158" s="57"/>
      <c r="AC158" s="61">
        <f t="shared" si="91"/>
        <v>103</v>
      </c>
      <c r="AD158" s="61"/>
      <c r="AE158" s="61">
        <f t="shared" si="92"/>
        <v>103</v>
      </c>
      <c r="AF158" s="61"/>
      <c r="AG158" s="61">
        <f t="shared" si="93"/>
        <v>103</v>
      </c>
      <c r="AH158" s="61"/>
      <c r="AI158" s="61">
        <f t="shared" si="93"/>
        <v>103</v>
      </c>
      <c r="AJ158" s="61"/>
      <c r="AK158" s="61">
        <f t="shared" si="94"/>
        <v>103</v>
      </c>
      <c r="AL158" s="61"/>
      <c r="AM158" s="61">
        <f t="shared" si="95"/>
        <v>103</v>
      </c>
      <c r="AN158" s="61"/>
      <c r="AO158" s="61">
        <f t="shared" si="98"/>
        <v>103</v>
      </c>
      <c r="AP158" s="61"/>
      <c r="AQ158" s="61">
        <f t="shared" si="99"/>
        <v>103</v>
      </c>
      <c r="AR158" s="61"/>
      <c r="AS158" s="61">
        <f t="shared" si="100"/>
        <v>103</v>
      </c>
      <c r="AT158" s="61"/>
      <c r="AU158" s="61">
        <f t="shared" si="101"/>
        <v>103</v>
      </c>
      <c r="AV158" s="57">
        <f t="shared" si="96"/>
        <v>0</v>
      </c>
    </row>
    <row r="159" spans="1:48" x14ac:dyDescent="0.2">
      <c r="A159" s="54"/>
      <c r="B159" s="54"/>
      <c r="C159" s="62" t="s">
        <v>285</v>
      </c>
      <c r="D159" s="54"/>
      <c r="E159" s="54">
        <v>20</v>
      </c>
      <c r="F159" s="54"/>
      <c r="G159" s="56">
        <v>420</v>
      </c>
      <c r="H159" s="56"/>
      <c r="I159" s="56">
        <v>378</v>
      </c>
      <c r="J159" s="56"/>
      <c r="K159" s="56">
        <v>21</v>
      </c>
      <c r="L159" s="56"/>
      <c r="M159" s="63">
        <f t="shared" si="97"/>
        <v>399</v>
      </c>
      <c r="N159" s="63"/>
      <c r="O159" s="56">
        <v>21</v>
      </c>
      <c r="P159" s="63"/>
      <c r="Q159" s="63">
        <f t="shared" si="89"/>
        <v>420</v>
      </c>
      <c r="R159" s="56"/>
      <c r="S159" s="63" t="s">
        <v>191</v>
      </c>
      <c r="T159" s="63"/>
      <c r="U159" s="57">
        <v>420</v>
      </c>
      <c r="V159" s="56">
        <v>0</v>
      </c>
      <c r="W159" s="57">
        <f t="shared" si="73"/>
        <v>420</v>
      </c>
      <c r="X159" s="56">
        <v>0</v>
      </c>
      <c r="Y159" s="57">
        <f t="shared" si="90"/>
        <v>420</v>
      </c>
      <c r="Z159" s="57"/>
      <c r="AA159" s="57">
        <f t="shared" si="90"/>
        <v>420</v>
      </c>
      <c r="AB159" s="57"/>
      <c r="AC159" s="61">
        <f t="shared" si="91"/>
        <v>420</v>
      </c>
      <c r="AD159" s="61"/>
      <c r="AE159" s="61">
        <f t="shared" si="92"/>
        <v>420</v>
      </c>
      <c r="AF159" s="61"/>
      <c r="AG159" s="61">
        <f t="shared" si="93"/>
        <v>420</v>
      </c>
      <c r="AH159" s="61"/>
      <c r="AI159" s="61">
        <f t="shared" si="93"/>
        <v>420</v>
      </c>
      <c r="AJ159" s="61"/>
      <c r="AK159" s="61">
        <f t="shared" si="94"/>
        <v>420</v>
      </c>
      <c r="AL159" s="61"/>
      <c r="AM159" s="61">
        <f t="shared" si="95"/>
        <v>420</v>
      </c>
      <c r="AN159" s="61"/>
      <c r="AO159" s="61">
        <f t="shared" si="98"/>
        <v>420</v>
      </c>
      <c r="AP159" s="61"/>
      <c r="AQ159" s="61">
        <f t="shared" si="99"/>
        <v>420</v>
      </c>
      <c r="AR159" s="61"/>
      <c r="AS159" s="61">
        <f t="shared" si="100"/>
        <v>420</v>
      </c>
      <c r="AT159" s="61"/>
      <c r="AU159" s="61">
        <f t="shared" si="101"/>
        <v>420</v>
      </c>
      <c r="AV159" s="57">
        <f t="shared" si="96"/>
        <v>0</v>
      </c>
    </row>
    <row r="160" spans="1:48" x14ac:dyDescent="0.2">
      <c r="A160" s="54"/>
      <c r="B160" s="54"/>
      <c r="C160" s="36" t="s">
        <v>285</v>
      </c>
      <c r="D160" s="54"/>
      <c r="E160" s="54">
        <v>20</v>
      </c>
      <c r="F160" s="54"/>
      <c r="G160" s="56">
        <v>71</v>
      </c>
      <c r="H160" s="56"/>
      <c r="I160" s="56">
        <v>63.9</v>
      </c>
      <c r="J160" s="56"/>
      <c r="K160" s="56">
        <v>3.55</v>
      </c>
      <c r="L160" s="56"/>
      <c r="M160" s="63">
        <f t="shared" si="97"/>
        <v>67.45</v>
      </c>
      <c r="N160" s="63"/>
      <c r="O160" s="56">
        <v>3.55</v>
      </c>
      <c r="P160" s="63"/>
      <c r="Q160" s="63">
        <f t="shared" si="89"/>
        <v>71</v>
      </c>
      <c r="R160" s="56"/>
      <c r="S160" s="63" t="s">
        <v>191</v>
      </c>
      <c r="T160" s="63"/>
      <c r="U160" s="57">
        <v>71</v>
      </c>
      <c r="V160" s="56">
        <v>0</v>
      </c>
      <c r="W160" s="57">
        <f t="shared" si="73"/>
        <v>71</v>
      </c>
      <c r="X160" s="56">
        <v>0</v>
      </c>
      <c r="Y160" s="57">
        <f t="shared" si="90"/>
        <v>71</v>
      </c>
      <c r="Z160" s="57"/>
      <c r="AA160" s="57">
        <f t="shared" si="90"/>
        <v>71</v>
      </c>
      <c r="AB160" s="57"/>
      <c r="AC160" s="61">
        <f t="shared" si="91"/>
        <v>71</v>
      </c>
      <c r="AD160" s="61"/>
      <c r="AE160" s="61">
        <f t="shared" si="92"/>
        <v>71</v>
      </c>
      <c r="AF160" s="61"/>
      <c r="AG160" s="61">
        <f t="shared" si="93"/>
        <v>71</v>
      </c>
      <c r="AH160" s="61"/>
      <c r="AI160" s="61">
        <f t="shared" si="93"/>
        <v>71</v>
      </c>
      <c r="AJ160" s="61"/>
      <c r="AK160" s="61">
        <f t="shared" si="94"/>
        <v>71</v>
      </c>
      <c r="AL160" s="61"/>
      <c r="AM160" s="61">
        <f t="shared" si="95"/>
        <v>71</v>
      </c>
      <c r="AN160" s="61"/>
      <c r="AO160" s="61">
        <f t="shared" si="98"/>
        <v>71</v>
      </c>
      <c r="AP160" s="61"/>
      <c r="AQ160" s="61">
        <f t="shared" si="99"/>
        <v>71</v>
      </c>
      <c r="AR160" s="61"/>
      <c r="AS160" s="61">
        <f t="shared" si="100"/>
        <v>71</v>
      </c>
      <c r="AT160" s="61"/>
      <c r="AU160" s="61">
        <f t="shared" si="101"/>
        <v>71</v>
      </c>
      <c r="AV160" s="57">
        <f t="shared" si="96"/>
        <v>0</v>
      </c>
    </row>
    <row r="161" spans="1:48" x14ac:dyDescent="0.2">
      <c r="A161" s="54"/>
      <c r="B161" s="54"/>
      <c r="C161" s="62" t="s">
        <v>226</v>
      </c>
      <c r="D161" s="54"/>
      <c r="E161" s="54">
        <v>20</v>
      </c>
      <c r="F161" s="54"/>
      <c r="G161" s="56">
        <v>648</v>
      </c>
      <c r="H161" s="56"/>
      <c r="I161" s="56">
        <v>518.4</v>
      </c>
      <c r="J161" s="56"/>
      <c r="K161" s="56">
        <v>32.4</v>
      </c>
      <c r="L161" s="56"/>
      <c r="M161" s="63">
        <f t="shared" si="97"/>
        <v>550.79999999999995</v>
      </c>
      <c r="N161" s="63"/>
      <c r="O161" s="56">
        <v>32.4</v>
      </c>
      <c r="P161" s="63"/>
      <c r="Q161" s="63">
        <f t="shared" si="89"/>
        <v>583.19999999999993</v>
      </c>
      <c r="R161" s="56"/>
      <c r="S161" s="56">
        <v>32.4</v>
      </c>
      <c r="T161" s="63"/>
      <c r="U161" s="57">
        <v>648</v>
      </c>
      <c r="V161" s="56">
        <v>0</v>
      </c>
      <c r="W161" s="57">
        <f t="shared" si="73"/>
        <v>648</v>
      </c>
      <c r="X161" s="56">
        <v>0</v>
      </c>
      <c r="Y161" s="57">
        <f t="shared" si="90"/>
        <v>648</v>
      </c>
      <c r="Z161" s="57"/>
      <c r="AA161" s="57">
        <f t="shared" si="90"/>
        <v>648</v>
      </c>
      <c r="AB161" s="57"/>
      <c r="AC161" s="61">
        <f t="shared" si="91"/>
        <v>648</v>
      </c>
      <c r="AD161" s="61"/>
      <c r="AE161" s="61">
        <f t="shared" si="92"/>
        <v>648</v>
      </c>
      <c r="AF161" s="61"/>
      <c r="AG161" s="61">
        <f t="shared" si="93"/>
        <v>648</v>
      </c>
      <c r="AH161" s="61"/>
      <c r="AI161" s="61">
        <f t="shared" si="93"/>
        <v>648</v>
      </c>
      <c r="AJ161" s="61"/>
      <c r="AK161" s="61">
        <f t="shared" si="94"/>
        <v>648</v>
      </c>
      <c r="AL161" s="61"/>
      <c r="AM161" s="61">
        <f t="shared" si="95"/>
        <v>648</v>
      </c>
      <c r="AN161" s="61"/>
      <c r="AO161" s="61">
        <f t="shared" si="98"/>
        <v>648</v>
      </c>
      <c r="AP161" s="61"/>
      <c r="AQ161" s="61">
        <f t="shared" si="99"/>
        <v>648</v>
      </c>
      <c r="AR161" s="61"/>
      <c r="AS161" s="61">
        <f t="shared" si="100"/>
        <v>648</v>
      </c>
      <c r="AT161" s="61"/>
      <c r="AU161" s="61">
        <f t="shared" si="101"/>
        <v>648</v>
      </c>
      <c r="AV161" s="57">
        <f t="shared" si="96"/>
        <v>0</v>
      </c>
    </row>
    <row r="162" spans="1:48" x14ac:dyDescent="0.2">
      <c r="A162" s="54"/>
      <c r="B162" s="54"/>
      <c r="C162" s="36" t="s">
        <v>286</v>
      </c>
      <c r="D162" s="54"/>
      <c r="E162" s="54">
        <v>20</v>
      </c>
      <c r="F162" s="54"/>
      <c r="G162" s="56">
        <v>170</v>
      </c>
      <c r="H162" s="56"/>
      <c r="I162" s="56">
        <v>127.48</v>
      </c>
      <c r="J162" s="56"/>
      <c r="K162" s="56">
        <v>8.5</v>
      </c>
      <c r="L162" s="56"/>
      <c r="M162" s="63">
        <f t="shared" si="97"/>
        <v>135.98000000000002</v>
      </c>
      <c r="N162" s="63"/>
      <c r="O162" s="56">
        <v>8.5</v>
      </c>
      <c r="P162" s="63"/>
      <c r="Q162" s="63">
        <f t="shared" si="89"/>
        <v>144.48000000000002</v>
      </c>
      <c r="R162" s="56"/>
      <c r="S162" s="56">
        <v>8.5</v>
      </c>
      <c r="T162" s="63"/>
      <c r="U162" s="57">
        <v>170</v>
      </c>
      <c r="V162" s="56">
        <v>0</v>
      </c>
      <c r="W162" s="57">
        <f t="shared" si="73"/>
        <v>170</v>
      </c>
      <c r="X162" s="56">
        <v>0</v>
      </c>
      <c r="Y162" s="57">
        <f t="shared" si="90"/>
        <v>170</v>
      </c>
      <c r="Z162" s="57"/>
      <c r="AA162" s="57">
        <f t="shared" si="90"/>
        <v>170</v>
      </c>
      <c r="AB162" s="57"/>
      <c r="AC162" s="61">
        <f t="shared" si="91"/>
        <v>170</v>
      </c>
      <c r="AD162" s="61"/>
      <c r="AE162" s="61">
        <f t="shared" si="92"/>
        <v>170</v>
      </c>
      <c r="AF162" s="61"/>
      <c r="AG162" s="61">
        <f t="shared" si="93"/>
        <v>170</v>
      </c>
      <c r="AH162" s="61"/>
      <c r="AI162" s="61">
        <f t="shared" si="93"/>
        <v>170</v>
      </c>
      <c r="AJ162" s="61"/>
      <c r="AK162" s="61">
        <f t="shared" si="94"/>
        <v>170</v>
      </c>
      <c r="AL162" s="61"/>
      <c r="AM162" s="61">
        <f t="shared" si="95"/>
        <v>170</v>
      </c>
      <c r="AN162" s="61"/>
      <c r="AO162" s="61">
        <f t="shared" si="98"/>
        <v>170</v>
      </c>
      <c r="AP162" s="61"/>
      <c r="AQ162" s="61">
        <f t="shared" si="99"/>
        <v>170</v>
      </c>
      <c r="AR162" s="61"/>
      <c r="AS162" s="61">
        <f t="shared" si="100"/>
        <v>170</v>
      </c>
      <c r="AT162" s="61"/>
      <c r="AU162" s="61">
        <f t="shared" si="101"/>
        <v>170</v>
      </c>
      <c r="AV162" s="57">
        <f t="shared" si="96"/>
        <v>0</v>
      </c>
    </row>
    <row r="163" spans="1:48" x14ac:dyDescent="0.2">
      <c r="A163" s="54"/>
      <c r="B163" s="54"/>
      <c r="C163" s="36" t="s">
        <v>290</v>
      </c>
      <c r="D163" s="54"/>
      <c r="E163" s="54">
        <v>20</v>
      </c>
      <c r="F163" s="54"/>
      <c r="G163" s="56">
        <v>750</v>
      </c>
      <c r="H163" s="56"/>
      <c r="I163" s="56">
        <v>521.82000000000005</v>
      </c>
      <c r="J163" s="56"/>
      <c r="K163" s="56">
        <v>37.5</v>
      </c>
      <c r="L163" s="56"/>
      <c r="M163" s="63">
        <f t="shared" si="97"/>
        <v>559.32000000000005</v>
      </c>
      <c r="N163" s="63"/>
      <c r="O163" s="56">
        <v>37.5</v>
      </c>
      <c r="P163" s="63"/>
      <c r="Q163" s="63">
        <f t="shared" si="89"/>
        <v>596.82000000000005</v>
      </c>
      <c r="R163" s="56"/>
      <c r="S163" s="56">
        <v>37.5</v>
      </c>
      <c r="T163" s="63"/>
      <c r="U163" s="57">
        <v>710</v>
      </c>
      <c r="V163" s="56">
        <f t="shared" ref="V163:V170" si="102">+G163/E163</f>
        <v>37.5</v>
      </c>
      <c r="W163" s="57">
        <f t="shared" si="73"/>
        <v>747.5</v>
      </c>
      <c r="X163" s="56">
        <v>2.5</v>
      </c>
      <c r="Y163" s="57">
        <f t="shared" si="90"/>
        <v>750</v>
      </c>
      <c r="Z163" s="57"/>
      <c r="AA163" s="57">
        <f t="shared" si="90"/>
        <v>750</v>
      </c>
      <c r="AB163" s="57"/>
      <c r="AC163" s="61">
        <f t="shared" si="91"/>
        <v>750</v>
      </c>
      <c r="AD163" s="61"/>
      <c r="AE163" s="61">
        <f t="shared" si="92"/>
        <v>750</v>
      </c>
      <c r="AF163" s="61"/>
      <c r="AG163" s="61">
        <f t="shared" si="93"/>
        <v>750</v>
      </c>
      <c r="AH163" s="61"/>
      <c r="AI163" s="61">
        <f t="shared" si="93"/>
        <v>750</v>
      </c>
      <c r="AJ163" s="61"/>
      <c r="AK163" s="61">
        <f t="shared" si="94"/>
        <v>750</v>
      </c>
      <c r="AL163" s="61"/>
      <c r="AM163" s="61">
        <f t="shared" si="95"/>
        <v>750</v>
      </c>
      <c r="AN163" s="61"/>
      <c r="AO163" s="61">
        <f t="shared" si="98"/>
        <v>750</v>
      </c>
      <c r="AP163" s="61"/>
      <c r="AQ163" s="61">
        <f t="shared" si="99"/>
        <v>750</v>
      </c>
      <c r="AR163" s="61"/>
      <c r="AS163" s="61">
        <f t="shared" si="100"/>
        <v>750</v>
      </c>
      <c r="AT163" s="61"/>
      <c r="AU163" s="61">
        <f t="shared" si="101"/>
        <v>750</v>
      </c>
      <c r="AV163" s="57">
        <f t="shared" si="96"/>
        <v>0</v>
      </c>
    </row>
    <row r="164" spans="1:48" x14ac:dyDescent="0.2">
      <c r="A164" s="54"/>
      <c r="B164" s="54"/>
      <c r="C164" s="36" t="s">
        <v>291</v>
      </c>
      <c r="D164" s="54"/>
      <c r="E164" s="54">
        <v>20</v>
      </c>
      <c r="F164" s="54"/>
      <c r="G164" s="56">
        <v>460</v>
      </c>
      <c r="H164" s="56"/>
      <c r="I164" s="56">
        <v>317.45999999999998</v>
      </c>
      <c r="J164" s="56"/>
      <c r="K164" s="56">
        <v>23</v>
      </c>
      <c r="L164" s="56"/>
      <c r="M164" s="63">
        <f t="shared" si="97"/>
        <v>340.46</v>
      </c>
      <c r="N164" s="63"/>
      <c r="O164" s="56">
        <v>23</v>
      </c>
      <c r="P164" s="63"/>
      <c r="Q164" s="63">
        <f t="shared" si="89"/>
        <v>363.46</v>
      </c>
      <c r="R164" s="56"/>
      <c r="S164" s="56">
        <v>23</v>
      </c>
      <c r="T164" s="63"/>
      <c r="U164" s="57">
        <v>432</v>
      </c>
      <c r="V164" s="56">
        <f t="shared" si="102"/>
        <v>23</v>
      </c>
      <c r="W164" s="57">
        <f t="shared" si="73"/>
        <v>455</v>
      </c>
      <c r="X164" s="56">
        <v>5</v>
      </c>
      <c r="Y164" s="57">
        <f t="shared" si="90"/>
        <v>460</v>
      </c>
      <c r="Z164" s="57"/>
      <c r="AA164" s="57">
        <f t="shared" si="90"/>
        <v>460</v>
      </c>
      <c r="AB164" s="57"/>
      <c r="AC164" s="61">
        <f t="shared" si="91"/>
        <v>460</v>
      </c>
      <c r="AD164" s="61"/>
      <c r="AE164" s="61">
        <f t="shared" si="92"/>
        <v>460</v>
      </c>
      <c r="AF164" s="61"/>
      <c r="AG164" s="61">
        <f t="shared" si="93"/>
        <v>460</v>
      </c>
      <c r="AH164" s="61"/>
      <c r="AI164" s="61">
        <f t="shared" si="93"/>
        <v>460</v>
      </c>
      <c r="AJ164" s="61"/>
      <c r="AK164" s="61">
        <f t="shared" si="94"/>
        <v>460</v>
      </c>
      <c r="AL164" s="61"/>
      <c r="AM164" s="61">
        <f t="shared" si="95"/>
        <v>460</v>
      </c>
      <c r="AN164" s="61"/>
      <c r="AO164" s="61">
        <f t="shared" si="98"/>
        <v>460</v>
      </c>
      <c r="AP164" s="61"/>
      <c r="AQ164" s="61">
        <f t="shared" si="99"/>
        <v>460</v>
      </c>
      <c r="AR164" s="61"/>
      <c r="AS164" s="61">
        <f t="shared" si="100"/>
        <v>460</v>
      </c>
      <c r="AT164" s="61"/>
      <c r="AU164" s="61">
        <f t="shared" si="101"/>
        <v>460</v>
      </c>
      <c r="AV164" s="57">
        <f t="shared" si="96"/>
        <v>0</v>
      </c>
    </row>
    <row r="165" spans="1:48" x14ac:dyDescent="0.2">
      <c r="A165" s="54"/>
      <c r="B165" s="54"/>
      <c r="C165" s="36" t="s">
        <v>292</v>
      </c>
      <c r="D165" s="54"/>
      <c r="E165" s="54">
        <v>20</v>
      </c>
      <c r="F165" s="54"/>
      <c r="G165" s="56">
        <v>345</v>
      </c>
      <c r="H165" s="56"/>
      <c r="I165" s="56">
        <v>236.77</v>
      </c>
      <c r="J165" s="56"/>
      <c r="K165" s="56">
        <v>17.25</v>
      </c>
      <c r="L165" s="56"/>
      <c r="M165" s="63">
        <f t="shared" si="97"/>
        <v>254.02</v>
      </c>
      <c r="N165" s="63"/>
      <c r="O165" s="56">
        <v>17.25</v>
      </c>
      <c r="P165" s="63"/>
      <c r="Q165" s="63">
        <f t="shared" si="89"/>
        <v>271.27</v>
      </c>
      <c r="R165" s="56"/>
      <c r="S165" s="56">
        <v>17.25</v>
      </c>
      <c r="T165" s="63"/>
      <c r="U165" s="57">
        <v>323</v>
      </c>
      <c r="V165" s="56">
        <f t="shared" si="102"/>
        <v>17.25</v>
      </c>
      <c r="W165" s="57">
        <f t="shared" si="73"/>
        <v>340.25</v>
      </c>
      <c r="X165" s="56">
        <v>5</v>
      </c>
      <c r="Y165" s="57">
        <f t="shared" si="90"/>
        <v>345.25</v>
      </c>
      <c r="Z165" s="57"/>
      <c r="AA165" s="57">
        <f t="shared" si="90"/>
        <v>345.25</v>
      </c>
      <c r="AB165" s="57"/>
      <c r="AC165" s="61">
        <f t="shared" si="91"/>
        <v>345.25</v>
      </c>
      <c r="AD165" s="61"/>
      <c r="AE165" s="61">
        <f t="shared" si="92"/>
        <v>345.25</v>
      </c>
      <c r="AF165" s="61"/>
      <c r="AG165" s="61">
        <f t="shared" si="93"/>
        <v>345.25</v>
      </c>
      <c r="AH165" s="61"/>
      <c r="AI165" s="61">
        <f t="shared" si="93"/>
        <v>345.25</v>
      </c>
      <c r="AJ165" s="61"/>
      <c r="AK165" s="61">
        <f t="shared" si="94"/>
        <v>345.25</v>
      </c>
      <c r="AL165" s="61"/>
      <c r="AM165" s="61">
        <f t="shared" si="95"/>
        <v>345.25</v>
      </c>
      <c r="AN165" s="61"/>
      <c r="AO165" s="61">
        <f t="shared" si="98"/>
        <v>345.25</v>
      </c>
      <c r="AP165" s="61"/>
      <c r="AQ165" s="61">
        <f t="shared" si="99"/>
        <v>345.25</v>
      </c>
      <c r="AR165" s="61"/>
      <c r="AS165" s="61">
        <f t="shared" si="100"/>
        <v>345.25</v>
      </c>
      <c r="AT165" s="61"/>
      <c r="AU165" s="61">
        <f t="shared" si="101"/>
        <v>345.25</v>
      </c>
      <c r="AV165" s="57">
        <f t="shared" si="96"/>
        <v>-0.25</v>
      </c>
    </row>
    <row r="166" spans="1:48" x14ac:dyDescent="0.2">
      <c r="A166" s="54"/>
      <c r="B166" s="54"/>
      <c r="C166" s="36" t="s">
        <v>293</v>
      </c>
      <c r="D166" s="54"/>
      <c r="E166" s="54">
        <v>20</v>
      </c>
      <c r="F166" s="54"/>
      <c r="G166" s="56">
        <v>113.5</v>
      </c>
      <c r="H166" s="56"/>
      <c r="I166" s="56">
        <v>77.489999999999995</v>
      </c>
      <c r="J166" s="56"/>
      <c r="K166" s="56">
        <v>5.68</v>
      </c>
      <c r="L166" s="56"/>
      <c r="M166" s="63">
        <f t="shared" si="97"/>
        <v>83.169999999999987</v>
      </c>
      <c r="N166" s="63"/>
      <c r="O166" s="56">
        <v>5.68</v>
      </c>
      <c r="P166" s="63"/>
      <c r="Q166" s="63">
        <f t="shared" si="89"/>
        <v>88.85</v>
      </c>
      <c r="R166" s="56"/>
      <c r="S166" s="56">
        <v>5.67</v>
      </c>
      <c r="T166" s="63"/>
      <c r="U166" s="57">
        <v>107</v>
      </c>
      <c r="V166" s="56">
        <f t="shared" si="102"/>
        <v>5.6749999999999998</v>
      </c>
      <c r="W166" s="57">
        <f t="shared" si="73"/>
        <v>112.675</v>
      </c>
      <c r="X166" s="56">
        <v>1</v>
      </c>
      <c r="Y166" s="57">
        <f t="shared" si="90"/>
        <v>113.675</v>
      </c>
      <c r="Z166" s="57"/>
      <c r="AA166" s="57">
        <f t="shared" si="90"/>
        <v>113.675</v>
      </c>
      <c r="AB166" s="57"/>
      <c r="AC166" s="61">
        <f t="shared" si="91"/>
        <v>113.675</v>
      </c>
      <c r="AD166" s="61"/>
      <c r="AE166" s="61">
        <f t="shared" si="92"/>
        <v>113.675</v>
      </c>
      <c r="AF166" s="61"/>
      <c r="AG166" s="61">
        <f t="shared" si="93"/>
        <v>113.675</v>
      </c>
      <c r="AH166" s="61"/>
      <c r="AI166" s="61">
        <f t="shared" si="93"/>
        <v>113.675</v>
      </c>
      <c r="AJ166" s="61"/>
      <c r="AK166" s="61">
        <f t="shared" si="94"/>
        <v>113.675</v>
      </c>
      <c r="AL166" s="61"/>
      <c r="AM166" s="61">
        <f t="shared" si="95"/>
        <v>113.675</v>
      </c>
      <c r="AN166" s="61"/>
      <c r="AO166" s="61">
        <f t="shared" si="98"/>
        <v>113.675</v>
      </c>
      <c r="AP166" s="61"/>
      <c r="AQ166" s="61">
        <f t="shared" si="99"/>
        <v>113.675</v>
      </c>
      <c r="AR166" s="61"/>
      <c r="AS166" s="61">
        <f t="shared" si="100"/>
        <v>113.675</v>
      </c>
      <c r="AT166" s="61"/>
      <c r="AU166" s="61">
        <f t="shared" si="101"/>
        <v>113.675</v>
      </c>
      <c r="AV166" s="57">
        <f t="shared" si="96"/>
        <v>-0.17499999999999716</v>
      </c>
    </row>
    <row r="167" spans="1:48" x14ac:dyDescent="0.2">
      <c r="A167" s="54"/>
      <c r="B167" s="54"/>
      <c r="C167" s="36" t="s">
        <v>294</v>
      </c>
      <c r="D167" s="54"/>
      <c r="E167" s="54">
        <v>20</v>
      </c>
      <c r="F167" s="54"/>
      <c r="G167" s="56">
        <v>57.08</v>
      </c>
      <c r="H167" s="56"/>
      <c r="I167" s="56">
        <v>38.86</v>
      </c>
      <c r="J167" s="56"/>
      <c r="K167" s="56">
        <v>2.85</v>
      </c>
      <c r="L167" s="56"/>
      <c r="M167" s="63">
        <f t="shared" si="97"/>
        <v>41.71</v>
      </c>
      <c r="N167" s="63"/>
      <c r="O167" s="56">
        <v>2.85</v>
      </c>
      <c r="P167" s="63"/>
      <c r="Q167" s="63">
        <f t="shared" si="89"/>
        <v>44.56</v>
      </c>
      <c r="R167" s="56"/>
      <c r="S167" s="56">
        <v>2.85</v>
      </c>
      <c r="T167" s="63"/>
      <c r="U167" s="57">
        <v>53</v>
      </c>
      <c r="V167" s="56">
        <f t="shared" si="102"/>
        <v>2.8540000000000001</v>
      </c>
      <c r="W167" s="57">
        <f t="shared" si="73"/>
        <v>55.853999999999999</v>
      </c>
      <c r="X167" s="56">
        <v>1</v>
      </c>
      <c r="Y167" s="57">
        <f t="shared" si="90"/>
        <v>56.853999999999999</v>
      </c>
      <c r="Z167" s="57"/>
      <c r="AA167" s="57">
        <f t="shared" si="90"/>
        <v>56.853999999999999</v>
      </c>
      <c r="AB167" s="57"/>
      <c r="AC167" s="61">
        <f t="shared" si="91"/>
        <v>56.853999999999999</v>
      </c>
      <c r="AD167" s="61"/>
      <c r="AE167" s="61">
        <f t="shared" si="92"/>
        <v>56.853999999999999</v>
      </c>
      <c r="AF167" s="61"/>
      <c r="AG167" s="61">
        <f t="shared" si="93"/>
        <v>56.853999999999999</v>
      </c>
      <c r="AH167" s="61"/>
      <c r="AI167" s="61">
        <f t="shared" si="93"/>
        <v>56.853999999999999</v>
      </c>
      <c r="AJ167" s="61"/>
      <c r="AK167" s="61">
        <f t="shared" si="94"/>
        <v>56.853999999999999</v>
      </c>
      <c r="AL167" s="61"/>
      <c r="AM167" s="61">
        <f t="shared" si="95"/>
        <v>56.853999999999999</v>
      </c>
      <c r="AN167" s="61"/>
      <c r="AO167" s="61">
        <f t="shared" si="98"/>
        <v>56.853999999999999</v>
      </c>
      <c r="AP167" s="61"/>
      <c r="AQ167" s="61">
        <f t="shared" si="99"/>
        <v>56.853999999999999</v>
      </c>
      <c r="AR167" s="61"/>
      <c r="AS167" s="61">
        <f t="shared" si="100"/>
        <v>56.853999999999999</v>
      </c>
      <c r="AT167" s="61"/>
      <c r="AU167" s="61">
        <f t="shared" si="101"/>
        <v>56.853999999999999</v>
      </c>
      <c r="AV167" s="57">
        <f t="shared" si="96"/>
        <v>0.22599999999999909</v>
      </c>
    </row>
    <row r="168" spans="1:48" x14ac:dyDescent="0.2">
      <c r="A168" s="54"/>
      <c r="B168" s="54"/>
      <c r="C168" s="36" t="s">
        <v>295</v>
      </c>
      <c r="D168" s="54"/>
      <c r="E168" s="54">
        <v>20</v>
      </c>
      <c r="F168" s="54"/>
      <c r="G168" s="56">
        <v>586</v>
      </c>
      <c r="H168" s="56"/>
      <c r="I168" s="56">
        <v>390.61</v>
      </c>
      <c r="J168" s="56"/>
      <c r="K168" s="56">
        <v>29.3</v>
      </c>
      <c r="L168" s="56"/>
      <c r="M168" s="63">
        <f t="shared" si="97"/>
        <v>419.91</v>
      </c>
      <c r="N168" s="63"/>
      <c r="O168" s="56">
        <v>29.3</v>
      </c>
      <c r="P168" s="63"/>
      <c r="Q168" s="63">
        <f t="shared" si="89"/>
        <v>449.21000000000004</v>
      </c>
      <c r="R168" s="56"/>
      <c r="S168" s="56">
        <v>29.3</v>
      </c>
      <c r="T168" s="63"/>
      <c r="U168" s="57">
        <v>537</v>
      </c>
      <c r="V168" s="56">
        <f t="shared" si="102"/>
        <v>29.3</v>
      </c>
      <c r="W168" s="57">
        <f t="shared" si="73"/>
        <v>566.29999999999995</v>
      </c>
      <c r="X168" s="56">
        <v>20</v>
      </c>
      <c r="Y168" s="57">
        <f t="shared" si="90"/>
        <v>586.29999999999995</v>
      </c>
      <c r="Z168" s="57"/>
      <c r="AA168" s="57">
        <f t="shared" si="90"/>
        <v>586.29999999999995</v>
      </c>
      <c r="AB168" s="57"/>
      <c r="AC168" s="61">
        <f t="shared" si="91"/>
        <v>586.29999999999995</v>
      </c>
      <c r="AD168" s="61"/>
      <c r="AE168" s="61">
        <f t="shared" si="92"/>
        <v>586.29999999999995</v>
      </c>
      <c r="AF168" s="61"/>
      <c r="AG168" s="61">
        <f t="shared" si="93"/>
        <v>586.29999999999995</v>
      </c>
      <c r="AH168" s="61"/>
      <c r="AI168" s="61">
        <f t="shared" si="93"/>
        <v>586.29999999999995</v>
      </c>
      <c r="AJ168" s="61"/>
      <c r="AK168" s="61">
        <f t="shared" si="94"/>
        <v>586.29999999999995</v>
      </c>
      <c r="AL168" s="61"/>
      <c r="AM168" s="61">
        <f t="shared" si="95"/>
        <v>586.29999999999995</v>
      </c>
      <c r="AN168" s="61"/>
      <c r="AO168" s="61">
        <f t="shared" si="98"/>
        <v>586.29999999999995</v>
      </c>
      <c r="AP168" s="61"/>
      <c r="AQ168" s="61">
        <f t="shared" si="99"/>
        <v>586.29999999999995</v>
      </c>
      <c r="AR168" s="61"/>
      <c r="AS168" s="61">
        <f t="shared" si="100"/>
        <v>586.29999999999995</v>
      </c>
      <c r="AT168" s="61"/>
      <c r="AU168" s="61">
        <f t="shared" si="101"/>
        <v>586.29999999999995</v>
      </c>
      <c r="AV168" s="57">
        <f t="shared" si="96"/>
        <v>-0.29999999999995453</v>
      </c>
    </row>
    <row r="169" spans="1:48" x14ac:dyDescent="0.2">
      <c r="A169" s="54"/>
      <c r="B169" s="54"/>
      <c r="C169" s="36" t="s">
        <v>296</v>
      </c>
      <c r="D169" s="54"/>
      <c r="E169" s="54">
        <v>20</v>
      </c>
      <c r="F169" s="54"/>
      <c r="G169" s="56">
        <v>325</v>
      </c>
      <c r="H169" s="56"/>
      <c r="I169" s="56">
        <v>217.84</v>
      </c>
      <c r="J169" s="56"/>
      <c r="K169" s="56">
        <v>16.25</v>
      </c>
      <c r="L169" s="56"/>
      <c r="M169" s="63">
        <f t="shared" si="97"/>
        <v>234.09</v>
      </c>
      <c r="N169" s="63"/>
      <c r="O169" s="56">
        <v>16.25</v>
      </c>
      <c r="P169" s="63"/>
      <c r="Q169" s="63">
        <f t="shared" si="89"/>
        <v>250.34</v>
      </c>
      <c r="R169" s="56"/>
      <c r="S169" s="56">
        <v>16.25</v>
      </c>
      <c r="T169" s="63"/>
      <c r="U169" s="57">
        <v>299</v>
      </c>
      <c r="V169" s="56">
        <f t="shared" si="102"/>
        <v>16.25</v>
      </c>
      <c r="W169" s="57">
        <f t="shared" si="73"/>
        <v>315.25</v>
      </c>
      <c r="X169" s="56">
        <v>10</v>
      </c>
      <c r="Y169" s="57">
        <f t="shared" si="90"/>
        <v>325.25</v>
      </c>
      <c r="Z169" s="57"/>
      <c r="AA169" s="57">
        <f t="shared" si="90"/>
        <v>325.25</v>
      </c>
      <c r="AB169" s="57"/>
      <c r="AC169" s="61">
        <f t="shared" si="91"/>
        <v>325.25</v>
      </c>
      <c r="AD169" s="61"/>
      <c r="AE169" s="61">
        <f t="shared" si="92"/>
        <v>325.25</v>
      </c>
      <c r="AF169" s="61"/>
      <c r="AG169" s="61">
        <f t="shared" si="93"/>
        <v>325.25</v>
      </c>
      <c r="AH169" s="61"/>
      <c r="AI169" s="61">
        <f t="shared" si="93"/>
        <v>325.25</v>
      </c>
      <c r="AJ169" s="61"/>
      <c r="AK169" s="61">
        <f t="shared" si="94"/>
        <v>325.25</v>
      </c>
      <c r="AL169" s="61"/>
      <c r="AM169" s="61">
        <f t="shared" si="95"/>
        <v>325.25</v>
      </c>
      <c r="AN169" s="61"/>
      <c r="AO169" s="61">
        <f t="shared" si="98"/>
        <v>325.25</v>
      </c>
      <c r="AP169" s="61"/>
      <c r="AQ169" s="61">
        <f t="shared" si="99"/>
        <v>325.25</v>
      </c>
      <c r="AR169" s="61"/>
      <c r="AS169" s="61">
        <f t="shared" si="100"/>
        <v>325.25</v>
      </c>
      <c r="AT169" s="61"/>
      <c r="AU169" s="61">
        <f t="shared" si="101"/>
        <v>325.25</v>
      </c>
      <c r="AV169" s="57">
        <f t="shared" si="96"/>
        <v>-0.25</v>
      </c>
    </row>
    <row r="170" spans="1:48" x14ac:dyDescent="0.2">
      <c r="A170" s="54"/>
      <c r="B170" s="54"/>
      <c r="C170" s="36" t="s">
        <v>297</v>
      </c>
      <c r="D170" s="54"/>
      <c r="E170" s="54">
        <v>20</v>
      </c>
      <c r="F170" s="54"/>
      <c r="G170" s="56">
        <v>802.48</v>
      </c>
      <c r="H170" s="56"/>
      <c r="I170" s="56">
        <v>549.61</v>
      </c>
      <c r="J170" s="56"/>
      <c r="K170" s="56">
        <v>40.119999999999997</v>
      </c>
      <c r="L170" s="56"/>
      <c r="M170" s="63">
        <f t="shared" si="97"/>
        <v>589.73</v>
      </c>
      <c r="N170" s="63"/>
      <c r="O170" s="56">
        <v>40.119999999999997</v>
      </c>
      <c r="P170" s="63"/>
      <c r="Q170" s="63">
        <f t="shared" si="89"/>
        <v>629.85</v>
      </c>
      <c r="R170" s="56"/>
      <c r="S170" s="56">
        <v>40.119999999999997</v>
      </c>
      <c r="T170" s="63"/>
      <c r="U170" s="57">
        <v>750</v>
      </c>
      <c r="V170" s="56">
        <f t="shared" si="102"/>
        <v>40.124000000000002</v>
      </c>
      <c r="W170" s="57">
        <f t="shared" si="73"/>
        <v>790.12400000000002</v>
      </c>
      <c r="X170" s="56">
        <v>12</v>
      </c>
      <c r="Y170" s="57">
        <f t="shared" si="90"/>
        <v>802.12400000000002</v>
      </c>
      <c r="Z170" s="57"/>
      <c r="AA170" s="57">
        <f t="shared" si="90"/>
        <v>802.12400000000002</v>
      </c>
      <c r="AB170" s="57"/>
      <c r="AC170" s="61">
        <f t="shared" si="91"/>
        <v>802.12400000000002</v>
      </c>
      <c r="AD170" s="61"/>
      <c r="AE170" s="61">
        <f t="shared" si="92"/>
        <v>802.12400000000002</v>
      </c>
      <c r="AF170" s="61"/>
      <c r="AG170" s="61">
        <f t="shared" si="93"/>
        <v>802.12400000000002</v>
      </c>
      <c r="AH170" s="61"/>
      <c r="AI170" s="61">
        <f t="shared" si="93"/>
        <v>802.12400000000002</v>
      </c>
      <c r="AJ170" s="61"/>
      <c r="AK170" s="61">
        <f t="shared" si="94"/>
        <v>802.12400000000002</v>
      </c>
      <c r="AL170" s="61"/>
      <c r="AM170" s="61">
        <f t="shared" si="95"/>
        <v>802.12400000000002</v>
      </c>
      <c r="AN170" s="61"/>
      <c r="AO170" s="61">
        <f t="shared" si="98"/>
        <v>802.12400000000002</v>
      </c>
      <c r="AP170" s="61"/>
      <c r="AQ170" s="61">
        <f t="shared" si="99"/>
        <v>802.12400000000002</v>
      </c>
      <c r="AR170" s="61"/>
      <c r="AS170" s="61">
        <f t="shared" si="100"/>
        <v>802.12400000000002</v>
      </c>
      <c r="AT170" s="61"/>
      <c r="AU170" s="61">
        <f t="shared" si="101"/>
        <v>802.12400000000002</v>
      </c>
      <c r="AV170" s="57">
        <f t="shared" si="96"/>
        <v>0.35599999999999454</v>
      </c>
    </row>
    <row r="171" spans="1:48" x14ac:dyDescent="0.2">
      <c r="A171" s="54"/>
      <c r="B171" s="54"/>
      <c r="C171" s="36" t="s">
        <v>298</v>
      </c>
      <c r="D171" s="54"/>
      <c r="E171" s="54">
        <v>10</v>
      </c>
      <c r="F171" s="54"/>
      <c r="G171" s="56">
        <v>141.5</v>
      </c>
      <c r="H171" s="56"/>
      <c r="I171" s="56">
        <v>141.5</v>
      </c>
      <c r="J171" s="56"/>
      <c r="K171" s="63" t="s">
        <v>191</v>
      </c>
      <c r="L171" s="56"/>
      <c r="M171" s="63">
        <f t="shared" si="97"/>
        <v>141.5</v>
      </c>
      <c r="N171" s="63"/>
      <c r="O171" s="63" t="s">
        <v>191</v>
      </c>
      <c r="P171" s="63"/>
      <c r="Q171" s="63">
        <f t="shared" si="89"/>
        <v>141.5</v>
      </c>
      <c r="R171" s="56"/>
      <c r="S171" s="63" t="s">
        <v>191</v>
      </c>
      <c r="T171" s="63"/>
      <c r="U171" s="57">
        <v>141</v>
      </c>
      <c r="V171" s="56">
        <v>0.5</v>
      </c>
      <c r="W171" s="57">
        <f t="shared" si="73"/>
        <v>141.5</v>
      </c>
      <c r="X171" s="56">
        <v>0</v>
      </c>
      <c r="Y171" s="57">
        <f t="shared" si="90"/>
        <v>141.5</v>
      </c>
      <c r="Z171" s="57"/>
      <c r="AA171" s="57">
        <f t="shared" si="90"/>
        <v>141.5</v>
      </c>
      <c r="AB171" s="57"/>
      <c r="AC171" s="61">
        <f t="shared" si="91"/>
        <v>141.5</v>
      </c>
      <c r="AD171" s="61"/>
      <c r="AE171" s="61">
        <f t="shared" si="92"/>
        <v>141.5</v>
      </c>
      <c r="AF171" s="61"/>
      <c r="AG171" s="61">
        <f t="shared" si="93"/>
        <v>141.5</v>
      </c>
      <c r="AH171" s="61"/>
      <c r="AI171" s="61">
        <f t="shared" si="93"/>
        <v>141.5</v>
      </c>
      <c r="AJ171" s="61"/>
      <c r="AK171" s="61">
        <f t="shared" si="94"/>
        <v>141.5</v>
      </c>
      <c r="AL171" s="61"/>
      <c r="AM171" s="61">
        <f t="shared" si="95"/>
        <v>141.5</v>
      </c>
      <c r="AN171" s="61"/>
      <c r="AO171" s="61">
        <f t="shared" si="98"/>
        <v>141.5</v>
      </c>
      <c r="AP171" s="61"/>
      <c r="AQ171" s="61">
        <f t="shared" si="99"/>
        <v>141.5</v>
      </c>
      <c r="AR171" s="61"/>
      <c r="AS171" s="61">
        <f t="shared" si="100"/>
        <v>141.5</v>
      </c>
      <c r="AT171" s="61"/>
      <c r="AU171" s="61">
        <f t="shared" si="101"/>
        <v>141.5</v>
      </c>
      <c r="AV171" s="57">
        <f t="shared" si="96"/>
        <v>0</v>
      </c>
    </row>
    <row r="172" spans="1:48" x14ac:dyDescent="0.2">
      <c r="A172" s="54"/>
      <c r="B172" s="54"/>
      <c r="C172" s="36" t="s">
        <v>299</v>
      </c>
      <c r="D172" s="54"/>
      <c r="E172" s="54">
        <v>10</v>
      </c>
      <c r="F172" s="54"/>
      <c r="G172" s="56">
        <v>82</v>
      </c>
      <c r="H172" s="56"/>
      <c r="I172" s="56">
        <v>82</v>
      </c>
      <c r="J172" s="56"/>
      <c r="K172" s="63" t="s">
        <v>191</v>
      </c>
      <c r="L172" s="56"/>
      <c r="M172" s="63">
        <f t="shared" si="97"/>
        <v>82</v>
      </c>
      <c r="N172" s="63"/>
      <c r="O172" s="63" t="s">
        <v>191</v>
      </c>
      <c r="P172" s="63"/>
      <c r="Q172" s="63">
        <f t="shared" si="89"/>
        <v>82</v>
      </c>
      <c r="R172" s="56"/>
      <c r="S172" s="63" t="s">
        <v>191</v>
      </c>
      <c r="T172" s="63"/>
      <c r="U172" s="57">
        <v>82</v>
      </c>
      <c r="V172" s="56">
        <v>0</v>
      </c>
      <c r="W172" s="57">
        <f t="shared" si="73"/>
        <v>82</v>
      </c>
      <c r="X172" s="56">
        <v>0</v>
      </c>
      <c r="Y172" s="57">
        <f t="shared" si="90"/>
        <v>82</v>
      </c>
      <c r="Z172" s="57"/>
      <c r="AA172" s="57">
        <f t="shared" si="90"/>
        <v>82</v>
      </c>
      <c r="AB172" s="57"/>
      <c r="AC172" s="61">
        <f t="shared" si="91"/>
        <v>82</v>
      </c>
      <c r="AD172" s="61"/>
      <c r="AE172" s="61">
        <f t="shared" si="92"/>
        <v>82</v>
      </c>
      <c r="AF172" s="61"/>
      <c r="AG172" s="61">
        <f t="shared" si="93"/>
        <v>82</v>
      </c>
      <c r="AH172" s="61"/>
      <c r="AI172" s="61">
        <f t="shared" si="93"/>
        <v>82</v>
      </c>
      <c r="AJ172" s="61"/>
      <c r="AK172" s="61">
        <f t="shared" si="94"/>
        <v>82</v>
      </c>
      <c r="AL172" s="61"/>
      <c r="AM172" s="61">
        <f t="shared" si="95"/>
        <v>82</v>
      </c>
      <c r="AN172" s="61"/>
      <c r="AO172" s="61">
        <f t="shared" si="98"/>
        <v>82</v>
      </c>
      <c r="AP172" s="61"/>
      <c r="AQ172" s="61">
        <f t="shared" si="99"/>
        <v>82</v>
      </c>
      <c r="AR172" s="61"/>
      <c r="AS172" s="61">
        <f t="shared" si="100"/>
        <v>82</v>
      </c>
      <c r="AT172" s="61"/>
      <c r="AU172" s="61">
        <f t="shared" si="101"/>
        <v>82</v>
      </c>
      <c r="AV172" s="57">
        <f t="shared" si="96"/>
        <v>0</v>
      </c>
    </row>
    <row r="173" spans="1:48" x14ac:dyDescent="0.2">
      <c r="A173" s="54"/>
      <c r="B173" s="54"/>
      <c r="C173" s="36" t="s">
        <v>300</v>
      </c>
      <c r="D173" s="54"/>
      <c r="E173" s="54">
        <v>10</v>
      </c>
      <c r="F173" s="54"/>
      <c r="G173" s="56">
        <v>566.70000000000005</v>
      </c>
      <c r="H173" s="56"/>
      <c r="I173" s="56">
        <v>442.5</v>
      </c>
      <c r="J173" s="56"/>
      <c r="K173" s="56">
        <v>44.25</v>
      </c>
      <c r="L173" s="56"/>
      <c r="M173" s="63">
        <f t="shared" si="97"/>
        <v>486.75</v>
      </c>
      <c r="N173" s="63"/>
      <c r="O173" s="56">
        <v>44.25</v>
      </c>
      <c r="P173" s="63"/>
      <c r="Q173" s="63">
        <f t="shared" si="89"/>
        <v>531</v>
      </c>
      <c r="R173" s="56"/>
      <c r="S173" s="56">
        <v>35.700000000000003</v>
      </c>
      <c r="T173" s="63"/>
      <c r="U173" s="57">
        <v>567</v>
      </c>
      <c r="V173" s="56">
        <v>0</v>
      </c>
      <c r="W173" s="57">
        <f t="shared" si="73"/>
        <v>567</v>
      </c>
      <c r="X173" s="56">
        <v>0</v>
      </c>
      <c r="Y173" s="57">
        <f t="shared" si="90"/>
        <v>567</v>
      </c>
      <c r="Z173" s="57"/>
      <c r="AA173" s="57">
        <f t="shared" si="90"/>
        <v>567</v>
      </c>
      <c r="AB173" s="57"/>
      <c r="AC173" s="61">
        <f t="shared" si="91"/>
        <v>567</v>
      </c>
      <c r="AD173" s="61"/>
      <c r="AE173" s="61">
        <f t="shared" si="92"/>
        <v>567</v>
      </c>
      <c r="AF173" s="61"/>
      <c r="AG173" s="61">
        <f t="shared" si="93"/>
        <v>567</v>
      </c>
      <c r="AH173" s="61"/>
      <c r="AI173" s="61">
        <f t="shared" si="93"/>
        <v>567</v>
      </c>
      <c r="AJ173" s="61"/>
      <c r="AK173" s="61">
        <f t="shared" si="94"/>
        <v>567</v>
      </c>
      <c r="AL173" s="61"/>
      <c r="AM173" s="61">
        <f t="shared" si="95"/>
        <v>567</v>
      </c>
      <c r="AN173" s="61"/>
      <c r="AO173" s="61">
        <f t="shared" si="98"/>
        <v>567</v>
      </c>
      <c r="AP173" s="61"/>
      <c r="AQ173" s="61">
        <f t="shared" si="99"/>
        <v>567</v>
      </c>
      <c r="AR173" s="61"/>
      <c r="AS173" s="61">
        <f t="shared" si="100"/>
        <v>567</v>
      </c>
      <c r="AT173" s="61"/>
      <c r="AU173" s="61">
        <f t="shared" si="101"/>
        <v>567</v>
      </c>
      <c r="AV173" s="57">
        <f t="shared" si="96"/>
        <v>-0.29999999999995453</v>
      </c>
    </row>
    <row r="174" spans="1:48" x14ac:dyDescent="0.2">
      <c r="A174" s="54"/>
      <c r="B174" s="54"/>
      <c r="C174" s="36" t="s">
        <v>301</v>
      </c>
      <c r="D174" s="54"/>
      <c r="E174" s="54">
        <v>10</v>
      </c>
      <c r="F174" s="54"/>
      <c r="G174" s="56">
        <v>601</v>
      </c>
      <c r="H174" s="56"/>
      <c r="I174" s="56">
        <v>597.70000000000005</v>
      </c>
      <c r="J174" s="56"/>
      <c r="K174" s="56">
        <v>3.3</v>
      </c>
      <c r="L174" s="56"/>
      <c r="M174" s="63">
        <f t="shared" si="97"/>
        <v>601</v>
      </c>
      <c r="N174" s="63"/>
      <c r="O174" s="63" t="s">
        <v>191</v>
      </c>
      <c r="P174" s="63"/>
      <c r="Q174" s="63">
        <f t="shared" si="89"/>
        <v>601</v>
      </c>
      <c r="R174" s="56"/>
      <c r="S174" s="63" t="s">
        <v>191</v>
      </c>
      <c r="T174" s="63"/>
      <c r="U174" s="57">
        <v>601</v>
      </c>
      <c r="V174" s="56">
        <v>0</v>
      </c>
      <c r="W174" s="57">
        <f t="shared" si="73"/>
        <v>601</v>
      </c>
      <c r="X174" s="56">
        <v>0</v>
      </c>
      <c r="Y174" s="57">
        <f t="shared" si="90"/>
        <v>601</v>
      </c>
      <c r="Z174" s="57"/>
      <c r="AA174" s="57">
        <f t="shared" si="90"/>
        <v>601</v>
      </c>
      <c r="AB174" s="57"/>
      <c r="AC174" s="61">
        <f t="shared" si="91"/>
        <v>601</v>
      </c>
      <c r="AD174" s="61"/>
      <c r="AE174" s="61">
        <f t="shared" si="92"/>
        <v>601</v>
      </c>
      <c r="AF174" s="61"/>
      <c r="AG174" s="61">
        <f t="shared" si="93"/>
        <v>601</v>
      </c>
      <c r="AH174" s="61"/>
      <c r="AI174" s="61">
        <f t="shared" si="93"/>
        <v>601</v>
      </c>
      <c r="AJ174" s="61"/>
      <c r="AK174" s="61">
        <f t="shared" si="94"/>
        <v>601</v>
      </c>
      <c r="AL174" s="61"/>
      <c r="AM174" s="61">
        <f t="shared" si="95"/>
        <v>601</v>
      </c>
      <c r="AN174" s="61"/>
      <c r="AO174" s="61">
        <f t="shared" si="98"/>
        <v>601</v>
      </c>
      <c r="AP174" s="61"/>
      <c r="AQ174" s="61">
        <f t="shared" si="99"/>
        <v>601</v>
      </c>
      <c r="AR174" s="61"/>
      <c r="AS174" s="61">
        <f t="shared" si="100"/>
        <v>601</v>
      </c>
      <c r="AT174" s="61"/>
      <c r="AU174" s="61">
        <f t="shared" si="101"/>
        <v>601</v>
      </c>
      <c r="AV174" s="57">
        <f t="shared" si="96"/>
        <v>0</v>
      </c>
    </row>
    <row r="175" spans="1:48" x14ac:dyDescent="0.2">
      <c r="A175" s="54"/>
      <c r="B175" s="54"/>
      <c r="C175" s="36" t="s">
        <v>302</v>
      </c>
      <c r="D175" s="54"/>
      <c r="E175" s="54">
        <v>10</v>
      </c>
      <c r="F175" s="54"/>
      <c r="G175" s="56">
        <v>1657</v>
      </c>
      <c r="H175" s="56"/>
      <c r="I175" s="56">
        <v>987</v>
      </c>
      <c r="J175" s="56"/>
      <c r="K175" s="56">
        <v>98.7</v>
      </c>
      <c r="L175" s="56"/>
      <c r="M175" s="63">
        <f t="shared" si="97"/>
        <v>1085.7</v>
      </c>
      <c r="N175" s="63"/>
      <c r="O175" s="56">
        <v>98.7</v>
      </c>
      <c r="P175" s="63"/>
      <c r="Q175" s="63">
        <f t="shared" si="89"/>
        <v>1184.4000000000001</v>
      </c>
      <c r="R175" s="56"/>
      <c r="S175" s="56">
        <v>98.7</v>
      </c>
      <c r="T175" s="63"/>
      <c r="U175" s="57">
        <v>1548</v>
      </c>
      <c r="V175" s="56">
        <v>109</v>
      </c>
      <c r="W175" s="57">
        <f t="shared" si="73"/>
        <v>1657</v>
      </c>
      <c r="X175" s="56">
        <v>0</v>
      </c>
      <c r="Y175" s="57">
        <f t="shared" si="90"/>
        <v>1657</v>
      </c>
      <c r="Z175" s="57"/>
      <c r="AA175" s="57">
        <f t="shared" si="90"/>
        <v>1657</v>
      </c>
      <c r="AB175" s="57"/>
      <c r="AC175" s="61">
        <f t="shared" si="91"/>
        <v>1657</v>
      </c>
      <c r="AD175" s="61"/>
      <c r="AE175" s="61">
        <f t="shared" si="92"/>
        <v>1657</v>
      </c>
      <c r="AF175" s="61"/>
      <c r="AG175" s="61">
        <f t="shared" si="93"/>
        <v>1657</v>
      </c>
      <c r="AH175" s="61"/>
      <c r="AI175" s="61">
        <f t="shared" si="93"/>
        <v>1657</v>
      </c>
      <c r="AJ175" s="61"/>
      <c r="AK175" s="61">
        <f t="shared" si="94"/>
        <v>1657</v>
      </c>
      <c r="AL175" s="61"/>
      <c r="AM175" s="61">
        <f t="shared" si="95"/>
        <v>1657</v>
      </c>
      <c r="AN175" s="61"/>
      <c r="AO175" s="61">
        <f t="shared" si="98"/>
        <v>1657</v>
      </c>
      <c r="AP175" s="61"/>
      <c r="AQ175" s="61">
        <f t="shared" si="99"/>
        <v>1657</v>
      </c>
      <c r="AR175" s="61"/>
      <c r="AS175" s="61">
        <f t="shared" si="100"/>
        <v>1657</v>
      </c>
      <c r="AT175" s="61"/>
      <c r="AU175" s="61">
        <f t="shared" si="101"/>
        <v>1657</v>
      </c>
      <c r="AV175" s="57">
        <f t="shared" si="96"/>
        <v>0</v>
      </c>
    </row>
    <row r="176" spans="1:48" x14ac:dyDescent="0.2">
      <c r="A176" s="54"/>
      <c r="B176" s="54"/>
      <c r="C176" s="36" t="s">
        <v>303</v>
      </c>
      <c r="D176" s="54"/>
      <c r="E176" s="54">
        <v>10</v>
      </c>
      <c r="F176" s="54"/>
      <c r="G176" s="56">
        <v>750</v>
      </c>
      <c r="H176" s="56"/>
      <c r="I176" s="56">
        <v>538.4</v>
      </c>
      <c r="J176" s="56"/>
      <c r="K176" s="56">
        <v>53.84</v>
      </c>
      <c r="L176" s="56"/>
      <c r="M176" s="63">
        <f t="shared" si="97"/>
        <v>592.24</v>
      </c>
      <c r="N176" s="63"/>
      <c r="O176" s="56">
        <v>53.84</v>
      </c>
      <c r="P176" s="63"/>
      <c r="Q176" s="63">
        <f t="shared" si="89"/>
        <v>646.08000000000004</v>
      </c>
      <c r="R176" s="56"/>
      <c r="S176" s="56">
        <v>53.84</v>
      </c>
      <c r="T176" s="63"/>
      <c r="U176" s="57">
        <v>750</v>
      </c>
      <c r="V176" s="56">
        <v>0</v>
      </c>
      <c r="W176" s="57">
        <f t="shared" si="73"/>
        <v>750</v>
      </c>
      <c r="X176" s="56">
        <v>0</v>
      </c>
      <c r="Y176" s="57">
        <f t="shared" si="90"/>
        <v>750</v>
      </c>
      <c r="Z176" s="57"/>
      <c r="AA176" s="57">
        <f t="shared" si="90"/>
        <v>750</v>
      </c>
      <c r="AB176" s="57"/>
      <c r="AC176" s="61">
        <f t="shared" si="91"/>
        <v>750</v>
      </c>
      <c r="AD176" s="61"/>
      <c r="AE176" s="61">
        <f t="shared" si="92"/>
        <v>750</v>
      </c>
      <c r="AF176" s="61"/>
      <c r="AG176" s="61">
        <f t="shared" si="93"/>
        <v>750</v>
      </c>
      <c r="AH176" s="61"/>
      <c r="AI176" s="61">
        <f t="shared" si="93"/>
        <v>750</v>
      </c>
      <c r="AJ176" s="61"/>
      <c r="AK176" s="61">
        <f t="shared" si="94"/>
        <v>750</v>
      </c>
      <c r="AL176" s="61"/>
      <c r="AM176" s="61">
        <f t="shared" si="95"/>
        <v>750</v>
      </c>
      <c r="AN176" s="61"/>
      <c r="AO176" s="61">
        <f t="shared" si="98"/>
        <v>750</v>
      </c>
      <c r="AP176" s="61"/>
      <c r="AQ176" s="61">
        <f t="shared" si="99"/>
        <v>750</v>
      </c>
      <c r="AR176" s="61"/>
      <c r="AS176" s="61">
        <f t="shared" si="100"/>
        <v>750</v>
      </c>
      <c r="AT176" s="61"/>
      <c r="AU176" s="61">
        <f t="shared" si="101"/>
        <v>750</v>
      </c>
      <c r="AV176" s="57">
        <f t="shared" si="96"/>
        <v>0</v>
      </c>
    </row>
    <row r="177" spans="1:48" x14ac:dyDescent="0.2">
      <c r="A177" s="54"/>
      <c r="B177" s="54"/>
      <c r="C177" s="36" t="s">
        <v>304</v>
      </c>
      <c r="D177" s="54"/>
      <c r="E177" s="54">
        <v>10</v>
      </c>
      <c r="F177" s="54"/>
      <c r="G177" s="56">
        <v>375</v>
      </c>
      <c r="H177" s="56"/>
      <c r="I177" s="56">
        <v>374</v>
      </c>
      <c r="J177" s="56"/>
      <c r="K177" s="56">
        <v>1</v>
      </c>
      <c r="L177" s="56"/>
      <c r="M177" s="63">
        <f t="shared" si="97"/>
        <v>375</v>
      </c>
      <c r="N177" s="63"/>
      <c r="O177" s="63" t="s">
        <v>191</v>
      </c>
      <c r="P177" s="63"/>
      <c r="Q177" s="63">
        <f t="shared" si="89"/>
        <v>375</v>
      </c>
      <c r="R177" s="56"/>
      <c r="S177" s="63" t="s">
        <v>191</v>
      </c>
      <c r="T177" s="63"/>
      <c r="U177" s="57">
        <v>375</v>
      </c>
      <c r="V177" s="56">
        <v>0</v>
      </c>
      <c r="W177" s="57">
        <f t="shared" si="73"/>
        <v>375</v>
      </c>
      <c r="X177" s="56">
        <v>0</v>
      </c>
      <c r="Y177" s="57">
        <f t="shared" si="90"/>
        <v>375</v>
      </c>
      <c r="Z177" s="57"/>
      <c r="AA177" s="57">
        <f t="shared" si="90"/>
        <v>375</v>
      </c>
      <c r="AB177" s="57"/>
      <c r="AC177" s="61">
        <f t="shared" si="91"/>
        <v>375</v>
      </c>
      <c r="AD177" s="61"/>
      <c r="AE177" s="61">
        <f t="shared" si="92"/>
        <v>375</v>
      </c>
      <c r="AF177" s="61"/>
      <c r="AG177" s="61">
        <f t="shared" si="93"/>
        <v>375</v>
      </c>
      <c r="AH177" s="61"/>
      <c r="AI177" s="61">
        <f t="shared" si="93"/>
        <v>375</v>
      </c>
      <c r="AJ177" s="61"/>
      <c r="AK177" s="61">
        <f t="shared" si="94"/>
        <v>375</v>
      </c>
      <c r="AL177" s="61"/>
      <c r="AM177" s="61">
        <f t="shared" si="95"/>
        <v>375</v>
      </c>
      <c r="AN177" s="61"/>
      <c r="AO177" s="61">
        <f t="shared" si="98"/>
        <v>375</v>
      </c>
      <c r="AP177" s="61"/>
      <c r="AQ177" s="61">
        <f t="shared" si="99"/>
        <v>375</v>
      </c>
      <c r="AR177" s="61"/>
      <c r="AS177" s="61">
        <f t="shared" si="100"/>
        <v>375</v>
      </c>
      <c r="AT177" s="61"/>
      <c r="AU177" s="61">
        <f t="shared" si="101"/>
        <v>375</v>
      </c>
      <c r="AV177" s="57">
        <f t="shared" si="96"/>
        <v>0</v>
      </c>
    </row>
    <row r="178" spans="1:48" x14ac:dyDescent="0.2">
      <c r="A178" s="54"/>
      <c r="B178" s="54"/>
      <c r="C178" s="36" t="s">
        <v>305</v>
      </c>
      <c r="D178" s="54"/>
      <c r="E178" s="54">
        <v>10</v>
      </c>
      <c r="F178" s="54"/>
      <c r="G178" s="56">
        <v>913.82</v>
      </c>
      <c r="H178" s="56"/>
      <c r="I178" s="56">
        <v>0</v>
      </c>
      <c r="J178" s="56"/>
      <c r="K178" s="63" t="s">
        <v>191</v>
      </c>
      <c r="L178" s="56"/>
      <c r="M178" s="63">
        <f t="shared" si="97"/>
        <v>0</v>
      </c>
      <c r="N178" s="63"/>
      <c r="O178" s="63" t="s">
        <v>191</v>
      </c>
      <c r="P178" s="63"/>
      <c r="Q178" s="63">
        <v>913.82</v>
      </c>
      <c r="R178" s="56"/>
      <c r="S178" s="63" t="s">
        <v>191</v>
      </c>
      <c r="T178" s="63"/>
      <c r="U178" s="57">
        <v>914</v>
      </c>
      <c r="V178" s="56">
        <v>0</v>
      </c>
      <c r="W178" s="57">
        <f t="shared" si="73"/>
        <v>914</v>
      </c>
      <c r="X178" s="56">
        <v>0</v>
      </c>
      <c r="Y178" s="57">
        <f t="shared" si="90"/>
        <v>914</v>
      </c>
      <c r="Z178" s="57"/>
      <c r="AA178" s="57">
        <f t="shared" si="90"/>
        <v>914</v>
      </c>
      <c r="AB178" s="57"/>
      <c r="AC178" s="61">
        <f t="shared" si="91"/>
        <v>914</v>
      </c>
      <c r="AD178" s="61"/>
      <c r="AE178" s="61">
        <f t="shared" si="92"/>
        <v>914</v>
      </c>
      <c r="AF178" s="61"/>
      <c r="AG178" s="61">
        <f t="shared" si="93"/>
        <v>914</v>
      </c>
      <c r="AH178" s="61"/>
      <c r="AI178" s="61">
        <f t="shared" si="93"/>
        <v>914</v>
      </c>
      <c r="AJ178" s="61"/>
      <c r="AK178" s="61">
        <f t="shared" si="94"/>
        <v>914</v>
      </c>
      <c r="AL178" s="61"/>
      <c r="AM178" s="61">
        <f t="shared" si="95"/>
        <v>914</v>
      </c>
      <c r="AN178" s="61"/>
      <c r="AO178" s="61">
        <f t="shared" si="98"/>
        <v>914</v>
      </c>
      <c r="AP178" s="61"/>
      <c r="AQ178" s="61">
        <f t="shared" si="99"/>
        <v>914</v>
      </c>
      <c r="AR178" s="61"/>
      <c r="AS178" s="61">
        <f t="shared" si="100"/>
        <v>914</v>
      </c>
      <c r="AT178" s="61"/>
      <c r="AU178" s="61">
        <f t="shared" si="101"/>
        <v>914</v>
      </c>
      <c r="AV178" s="57">
        <f t="shared" si="96"/>
        <v>-0.17999999999994998</v>
      </c>
    </row>
    <row r="179" spans="1:48" x14ac:dyDescent="0.2">
      <c r="A179" s="54"/>
      <c r="B179" s="54"/>
      <c r="C179" s="36" t="s">
        <v>305</v>
      </c>
      <c r="D179" s="54"/>
      <c r="E179" s="54">
        <v>10</v>
      </c>
      <c r="F179" s="54"/>
      <c r="G179" s="56">
        <v>1314.2</v>
      </c>
      <c r="H179" s="56"/>
      <c r="I179" s="56">
        <v>0</v>
      </c>
      <c r="J179" s="56"/>
      <c r="K179" s="63" t="s">
        <v>191</v>
      </c>
      <c r="L179" s="56"/>
      <c r="M179" s="63">
        <f t="shared" si="97"/>
        <v>0</v>
      </c>
      <c r="N179" s="63"/>
      <c r="O179" s="63" t="s">
        <v>191</v>
      </c>
      <c r="P179" s="63"/>
      <c r="Q179" s="63">
        <v>1314.2</v>
      </c>
      <c r="R179" s="56"/>
      <c r="S179" s="63" t="s">
        <v>191</v>
      </c>
      <c r="T179" s="63"/>
      <c r="U179" s="57">
        <v>1314</v>
      </c>
      <c r="V179" s="56">
        <v>0</v>
      </c>
      <c r="W179" s="57">
        <f t="shared" si="73"/>
        <v>1314</v>
      </c>
      <c r="X179" s="56">
        <v>0</v>
      </c>
      <c r="Y179" s="57">
        <f t="shared" si="90"/>
        <v>1314</v>
      </c>
      <c r="Z179" s="57"/>
      <c r="AA179" s="57">
        <f t="shared" si="90"/>
        <v>1314</v>
      </c>
      <c r="AB179" s="57"/>
      <c r="AC179" s="61">
        <f t="shared" si="91"/>
        <v>1314</v>
      </c>
      <c r="AD179" s="61"/>
      <c r="AE179" s="61">
        <f t="shared" si="92"/>
        <v>1314</v>
      </c>
      <c r="AF179" s="61"/>
      <c r="AG179" s="61">
        <f t="shared" si="93"/>
        <v>1314</v>
      </c>
      <c r="AH179" s="61"/>
      <c r="AI179" s="61">
        <f t="shared" si="93"/>
        <v>1314</v>
      </c>
      <c r="AJ179" s="61"/>
      <c r="AK179" s="61">
        <f t="shared" si="94"/>
        <v>1314</v>
      </c>
      <c r="AL179" s="61"/>
      <c r="AM179" s="61">
        <f t="shared" si="95"/>
        <v>1314</v>
      </c>
      <c r="AN179" s="61"/>
      <c r="AO179" s="61">
        <f t="shared" si="98"/>
        <v>1314</v>
      </c>
      <c r="AP179" s="61"/>
      <c r="AQ179" s="61">
        <f t="shared" si="99"/>
        <v>1314</v>
      </c>
      <c r="AR179" s="61"/>
      <c r="AS179" s="61">
        <f t="shared" si="100"/>
        <v>1314</v>
      </c>
      <c r="AT179" s="61"/>
      <c r="AU179" s="61">
        <f t="shared" si="101"/>
        <v>1314</v>
      </c>
      <c r="AV179" s="57">
        <f t="shared" si="96"/>
        <v>0.20000000000004547</v>
      </c>
    </row>
    <row r="180" spans="1:48" x14ac:dyDescent="0.2">
      <c r="A180" s="54"/>
      <c r="B180" s="54"/>
      <c r="C180" s="36" t="s">
        <v>239</v>
      </c>
      <c r="D180" s="54"/>
      <c r="E180" s="54">
        <v>10</v>
      </c>
      <c r="F180" s="54"/>
      <c r="G180" s="56">
        <v>4290</v>
      </c>
      <c r="H180" s="56"/>
      <c r="I180" s="56">
        <v>3861</v>
      </c>
      <c r="J180" s="56"/>
      <c r="K180" s="56">
        <v>429</v>
      </c>
      <c r="L180" s="56"/>
      <c r="M180" s="63">
        <f t="shared" si="97"/>
        <v>4290</v>
      </c>
      <c r="N180" s="63"/>
      <c r="O180" s="63" t="s">
        <v>191</v>
      </c>
      <c r="P180" s="63"/>
      <c r="Q180" s="63">
        <f t="shared" si="89"/>
        <v>4290</v>
      </c>
      <c r="R180" s="56"/>
      <c r="S180" s="63" t="s">
        <v>191</v>
      </c>
      <c r="T180" s="63"/>
      <c r="U180" s="57">
        <v>4290</v>
      </c>
      <c r="V180" s="56">
        <v>0</v>
      </c>
      <c r="W180" s="57">
        <f t="shared" si="73"/>
        <v>4290</v>
      </c>
      <c r="X180" s="56">
        <v>0</v>
      </c>
      <c r="Y180" s="57">
        <f t="shared" si="90"/>
        <v>4290</v>
      </c>
      <c r="Z180" s="57"/>
      <c r="AA180" s="57">
        <f t="shared" si="90"/>
        <v>4290</v>
      </c>
      <c r="AB180" s="57"/>
      <c r="AC180" s="61">
        <f t="shared" si="91"/>
        <v>4290</v>
      </c>
      <c r="AD180" s="61"/>
      <c r="AE180" s="61">
        <f t="shared" si="92"/>
        <v>4290</v>
      </c>
      <c r="AF180" s="61"/>
      <c r="AG180" s="61">
        <f t="shared" si="93"/>
        <v>4290</v>
      </c>
      <c r="AH180" s="61"/>
      <c r="AI180" s="61">
        <f t="shared" si="93"/>
        <v>4290</v>
      </c>
      <c r="AJ180" s="61"/>
      <c r="AK180" s="61">
        <f t="shared" si="94"/>
        <v>4290</v>
      </c>
      <c r="AL180" s="61"/>
      <c r="AM180" s="61">
        <f t="shared" si="95"/>
        <v>4290</v>
      </c>
      <c r="AN180" s="61"/>
      <c r="AO180" s="61">
        <f t="shared" si="98"/>
        <v>4290</v>
      </c>
      <c r="AP180" s="61"/>
      <c r="AQ180" s="61">
        <f t="shared" si="99"/>
        <v>4290</v>
      </c>
      <c r="AR180" s="61"/>
      <c r="AS180" s="61">
        <f t="shared" si="100"/>
        <v>4290</v>
      </c>
      <c r="AT180" s="61"/>
      <c r="AU180" s="61">
        <f t="shared" si="101"/>
        <v>4290</v>
      </c>
      <c r="AV180" s="57">
        <f t="shared" si="96"/>
        <v>0</v>
      </c>
    </row>
    <row r="181" spans="1:48" x14ac:dyDescent="0.2">
      <c r="A181" s="54"/>
      <c r="B181" s="54"/>
      <c r="C181" s="36" t="s">
        <v>306</v>
      </c>
      <c r="D181" s="54"/>
      <c r="E181" s="54">
        <v>10</v>
      </c>
      <c r="F181" s="54"/>
      <c r="G181" s="56">
        <v>9610</v>
      </c>
      <c r="H181" s="56"/>
      <c r="I181" s="63">
        <v>7688</v>
      </c>
      <c r="J181" s="56"/>
      <c r="K181" s="56">
        <v>961</v>
      </c>
      <c r="L181" s="56"/>
      <c r="M181" s="63">
        <f t="shared" si="97"/>
        <v>8649</v>
      </c>
      <c r="N181" s="63"/>
      <c r="O181" s="56">
        <v>961</v>
      </c>
      <c r="P181" s="63"/>
      <c r="Q181" s="63">
        <f t="shared" si="89"/>
        <v>9610</v>
      </c>
      <c r="R181" s="56"/>
      <c r="S181" s="63" t="s">
        <v>191</v>
      </c>
      <c r="T181" s="63"/>
      <c r="U181" s="57">
        <v>9610</v>
      </c>
      <c r="V181" s="56">
        <v>0</v>
      </c>
      <c r="W181" s="57">
        <f t="shared" si="73"/>
        <v>9610</v>
      </c>
      <c r="X181" s="56">
        <v>0</v>
      </c>
      <c r="Y181" s="57">
        <f t="shared" si="90"/>
        <v>9610</v>
      </c>
      <c r="Z181" s="57"/>
      <c r="AA181" s="57">
        <f t="shared" si="90"/>
        <v>9610</v>
      </c>
      <c r="AB181" s="57"/>
      <c r="AC181" s="61">
        <f t="shared" si="91"/>
        <v>9610</v>
      </c>
      <c r="AD181" s="61"/>
      <c r="AE181" s="61">
        <f t="shared" si="92"/>
        <v>9610</v>
      </c>
      <c r="AF181" s="61"/>
      <c r="AG181" s="61">
        <f t="shared" si="93"/>
        <v>9610</v>
      </c>
      <c r="AH181" s="61"/>
      <c r="AI181" s="61">
        <f t="shared" si="93"/>
        <v>9610</v>
      </c>
      <c r="AJ181" s="61"/>
      <c r="AK181" s="61">
        <f t="shared" si="94"/>
        <v>9610</v>
      </c>
      <c r="AL181" s="61"/>
      <c r="AM181" s="61">
        <f t="shared" si="95"/>
        <v>9610</v>
      </c>
      <c r="AN181" s="61"/>
      <c r="AO181" s="61">
        <f t="shared" si="98"/>
        <v>9610</v>
      </c>
      <c r="AP181" s="61"/>
      <c r="AQ181" s="61">
        <f t="shared" si="99"/>
        <v>9610</v>
      </c>
      <c r="AR181" s="61"/>
      <c r="AS181" s="61">
        <f t="shared" si="100"/>
        <v>9610</v>
      </c>
      <c r="AT181" s="61"/>
      <c r="AU181" s="61">
        <f t="shared" si="101"/>
        <v>9610</v>
      </c>
      <c r="AV181" s="57">
        <f t="shared" si="96"/>
        <v>0</v>
      </c>
    </row>
    <row r="182" spans="1:48" x14ac:dyDescent="0.2">
      <c r="A182" s="54"/>
      <c r="B182" s="54"/>
      <c r="C182" s="36" t="s">
        <v>307</v>
      </c>
      <c r="D182" s="54"/>
      <c r="E182" s="54">
        <v>10</v>
      </c>
      <c r="F182" s="54"/>
      <c r="G182" s="56">
        <v>7750</v>
      </c>
      <c r="H182" s="56"/>
      <c r="I182" s="63">
        <v>5425</v>
      </c>
      <c r="J182" s="56"/>
      <c r="K182" s="56">
        <v>775</v>
      </c>
      <c r="L182" s="56"/>
      <c r="M182" s="63">
        <f t="shared" si="97"/>
        <v>6200</v>
      </c>
      <c r="N182" s="63"/>
      <c r="O182" s="56">
        <v>775</v>
      </c>
      <c r="P182" s="63"/>
      <c r="Q182" s="63">
        <f t="shared" si="89"/>
        <v>6975</v>
      </c>
      <c r="R182" s="56"/>
      <c r="S182" s="56">
        <v>775</v>
      </c>
      <c r="T182" s="63"/>
      <c r="U182" s="57">
        <v>7750</v>
      </c>
      <c r="V182" s="56">
        <v>0</v>
      </c>
      <c r="W182" s="57">
        <f t="shared" si="73"/>
        <v>7750</v>
      </c>
      <c r="X182" s="56">
        <v>0</v>
      </c>
      <c r="Y182" s="57">
        <f t="shared" si="90"/>
        <v>7750</v>
      </c>
      <c r="Z182" s="57"/>
      <c r="AA182" s="57">
        <f t="shared" si="90"/>
        <v>7750</v>
      </c>
      <c r="AB182" s="57"/>
      <c r="AC182" s="61">
        <f t="shared" si="91"/>
        <v>7750</v>
      </c>
      <c r="AD182" s="61"/>
      <c r="AE182" s="61">
        <f t="shared" si="92"/>
        <v>7750</v>
      </c>
      <c r="AF182" s="61"/>
      <c r="AG182" s="61">
        <f t="shared" si="93"/>
        <v>7750</v>
      </c>
      <c r="AH182" s="61"/>
      <c r="AI182" s="61">
        <f t="shared" si="93"/>
        <v>7750</v>
      </c>
      <c r="AJ182" s="61"/>
      <c r="AK182" s="61">
        <f t="shared" si="94"/>
        <v>7750</v>
      </c>
      <c r="AL182" s="61"/>
      <c r="AM182" s="61">
        <f t="shared" si="95"/>
        <v>7750</v>
      </c>
      <c r="AN182" s="61"/>
      <c r="AO182" s="61">
        <f t="shared" si="98"/>
        <v>7750</v>
      </c>
      <c r="AP182" s="61"/>
      <c r="AQ182" s="61">
        <f t="shared" si="99"/>
        <v>7750</v>
      </c>
      <c r="AR182" s="61"/>
      <c r="AS182" s="61">
        <f t="shared" si="100"/>
        <v>7750</v>
      </c>
      <c r="AT182" s="61"/>
      <c r="AU182" s="61">
        <f t="shared" si="101"/>
        <v>7750</v>
      </c>
      <c r="AV182" s="57">
        <f t="shared" si="96"/>
        <v>0</v>
      </c>
    </row>
    <row r="183" spans="1:48" x14ac:dyDescent="0.2">
      <c r="A183" s="54"/>
      <c r="B183" s="54"/>
      <c r="C183" s="36" t="s">
        <v>308</v>
      </c>
      <c r="D183" s="54"/>
      <c r="E183" s="54">
        <v>10</v>
      </c>
      <c r="F183" s="54"/>
      <c r="G183" s="56">
        <v>6200</v>
      </c>
      <c r="H183" s="56"/>
      <c r="I183" s="63">
        <v>3720</v>
      </c>
      <c r="J183" s="56"/>
      <c r="K183" s="56">
        <v>620</v>
      </c>
      <c r="L183" s="56"/>
      <c r="M183" s="63">
        <f t="shared" si="97"/>
        <v>4340</v>
      </c>
      <c r="N183" s="63"/>
      <c r="O183" s="56">
        <v>620</v>
      </c>
      <c r="P183" s="63"/>
      <c r="Q183" s="63">
        <f t="shared" si="89"/>
        <v>4960</v>
      </c>
      <c r="R183" s="56"/>
      <c r="S183" s="56">
        <v>620</v>
      </c>
      <c r="T183" s="63"/>
      <c r="U183" s="57">
        <v>6200</v>
      </c>
      <c r="V183" s="56">
        <v>0</v>
      </c>
      <c r="W183" s="57">
        <f t="shared" si="73"/>
        <v>6200</v>
      </c>
      <c r="X183" s="56">
        <v>0</v>
      </c>
      <c r="Y183" s="57">
        <f t="shared" si="90"/>
        <v>6200</v>
      </c>
      <c r="Z183" s="57"/>
      <c r="AA183" s="57">
        <f t="shared" si="90"/>
        <v>6200</v>
      </c>
      <c r="AB183" s="57"/>
      <c r="AC183" s="61">
        <f t="shared" si="91"/>
        <v>6200</v>
      </c>
      <c r="AD183" s="61"/>
      <c r="AE183" s="61">
        <f t="shared" si="92"/>
        <v>6200</v>
      </c>
      <c r="AF183" s="61"/>
      <c r="AG183" s="61">
        <f t="shared" si="93"/>
        <v>6200</v>
      </c>
      <c r="AH183" s="61"/>
      <c r="AI183" s="61">
        <f t="shared" si="93"/>
        <v>6200</v>
      </c>
      <c r="AJ183" s="61"/>
      <c r="AK183" s="61">
        <f t="shared" si="94"/>
        <v>6200</v>
      </c>
      <c r="AL183" s="61"/>
      <c r="AM183" s="61">
        <f t="shared" si="95"/>
        <v>6200</v>
      </c>
      <c r="AN183" s="61"/>
      <c r="AO183" s="61">
        <f t="shared" si="98"/>
        <v>6200</v>
      </c>
      <c r="AP183" s="61"/>
      <c r="AQ183" s="61">
        <f t="shared" si="99"/>
        <v>6200</v>
      </c>
      <c r="AR183" s="61"/>
      <c r="AS183" s="61">
        <f t="shared" si="100"/>
        <v>6200</v>
      </c>
      <c r="AT183" s="61"/>
      <c r="AU183" s="61">
        <f t="shared" si="101"/>
        <v>6200</v>
      </c>
      <c r="AV183" s="57">
        <f t="shared" si="96"/>
        <v>0</v>
      </c>
    </row>
    <row r="184" spans="1:48" x14ac:dyDescent="0.2">
      <c r="A184" s="54"/>
      <c r="B184" s="54"/>
      <c r="C184" s="36" t="s">
        <v>309</v>
      </c>
      <c r="D184" s="54"/>
      <c r="E184" s="54">
        <v>10</v>
      </c>
      <c r="F184" s="54"/>
      <c r="G184" s="56">
        <v>4960</v>
      </c>
      <c r="H184" s="56"/>
      <c r="I184" s="63">
        <v>2480</v>
      </c>
      <c r="J184" s="56"/>
      <c r="K184" s="63">
        <v>496</v>
      </c>
      <c r="L184" s="56"/>
      <c r="M184" s="63">
        <f t="shared" si="97"/>
        <v>2976</v>
      </c>
      <c r="N184" s="63"/>
      <c r="O184" s="63">
        <v>496</v>
      </c>
      <c r="P184" s="63"/>
      <c r="Q184" s="63">
        <f t="shared" si="89"/>
        <v>3472</v>
      </c>
      <c r="R184" s="56"/>
      <c r="S184" s="63">
        <v>496</v>
      </c>
      <c r="T184" s="63"/>
      <c r="U184" s="57">
        <v>4960</v>
      </c>
      <c r="V184" s="56">
        <v>0</v>
      </c>
      <c r="W184" s="57">
        <f t="shared" si="73"/>
        <v>4960</v>
      </c>
      <c r="X184" s="56">
        <v>0</v>
      </c>
      <c r="Y184" s="57">
        <f t="shared" si="90"/>
        <v>4960</v>
      </c>
      <c r="Z184" s="57"/>
      <c r="AA184" s="57">
        <f t="shared" si="90"/>
        <v>4960</v>
      </c>
      <c r="AB184" s="57"/>
      <c r="AC184" s="61">
        <f t="shared" si="91"/>
        <v>4960</v>
      </c>
      <c r="AD184" s="61"/>
      <c r="AE184" s="61">
        <f t="shared" si="92"/>
        <v>4960</v>
      </c>
      <c r="AF184" s="61"/>
      <c r="AG184" s="61">
        <f t="shared" si="93"/>
        <v>4960</v>
      </c>
      <c r="AH184" s="61"/>
      <c r="AI184" s="61">
        <f t="shared" si="93"/>
        <v>4960</v>
      </c>
      <c r="AJ184" s="61"/>
      <c r="AK184" s="61">
        <f t="shared" si="94"/>
        <v>4960</v>
      </c>
      <c r="AL184" s="61"/>
      <c r="AM184" s="61">
        <f t="shared" si="95"/>
        <v>4960</v>
      </c>
      <c r="AN184" s="61"/>
      <c r="AO184" s="61">
        <f t="shared" si="98"/>
        <v>4960</v>
      </c>
      <c r="AP184" s="61"/>
      <c r="AQ184" s="61">
        <f t="shared" si="99"/>
        <v>4960</v>
      </c>
      <c r="AR184" s="61"/>
      <c r="AS184" s="61">
        <f t="shared" si="100"/>
        <v>4960</v>
      </c>
      <c r="AT184" s="61"/>
      <c r="AU184" s="61">
        <f t="shared" si="101"/>
        <v>4960</v>
      </c>
      <c r="AV184" s="57">
        <f t="shared" si="96"/>
        <v>0</v>
      </c>
    </row>
    <row r="185" spans="1:48" x14ac:dyDescent="0.2">
      <c r="A185" s="54"/>
      <c r="B185" s="54"/>
      <c r="C185" s="36" t="s">
        <v>310</v>
      </c>
      <c r="D185" s="54"/>
      <c r="E185" s="54">
        <v>10</v>
      </c>
      <c r="F185" s="54"/>
      <c r="G185" s="57">
        <v>4030</v>
      </c>
      <c r="H185" s="56"/>
      <c r="I185" s="65">
        <v>1410.5</v>
      </c>
      <c r="J185" s="56"/>
      <c r="K185" s="65">
        <v>403</v>
      </c>
      <c r="L185" s="56"/>
      <c r="M185" s="63">
        <f t="shared" si="97"/>
        <v>1813.5</v>
      </c>
      <c r="N185" s="63"/>
      <c r="O185" s="65">
        <v>403</v>
      </c>
      <c r="P185" s="63"/>
      <c r="Q185" s="63">
        <f t="shared" si="89"/>
        <v>2216.5</v>
      </c>
      <c r="R185" s="56"/>
      <c r="S185" s="65">
        <v>403</v>
      </c>
      <c r="T185" s="63"/>
      <c r="U185" s="57">
        <v>3426</v>
      </c>
      <c r="V185" s="56">
        <f t="shared" ref="V185:V192" si="103">+G185/E185</f>
        <v>403</v>
      </c>
      <c r="W185" s="57">
        <f t="shared" si="73"/>
        <v>3829</v>
      </c>
      <c r="X185" s="56">
        <v>201</v>
      </c>
      <c r="Y185" s="57">
        <f t="shared" si="90"/>
        <v>4030</v>
      </c>
      <c r="Z185" s="57"/>
      <c r="AA185" s="57">
        <f t="shared" si="90"/>
        <v>4030</v>
      </c>
      <c r="AB185" s="57"/>
      <c r="AC185" s="61">
        <f t="shared" si="91"/>
        <v>4030</v>
      </c>
      <c r="AD185" s="61"/>
      <c r="AE185" s="61">
        <f t="shared" si="92"/>
        <v>4030</v>
      </c>
      <c r="AF185" s="61"/>
      <c r="AG185" s="61">
        <f t="shared" si="93"/>
        <v>4030</v>
      </c>
      <c r="AH185" s="61"/>
      <c r="AI185" s="61">
        <f t="shared" si="93"/>
        <v>4030</v>
      </c>
      <c r="AJ185" s="61"/>
      <c r="AK185" s="61">
        <f t="shared" si="94"/>
        <v>4030</v>
      </c>
      <c r="AL185" s="61"/>
      <c r="AM185" s="61">
        <f t="shared" si="95"/>
        <v>4030</v>
      </c>
      <c r="AN185" s="61"/>
      <c r="AO185" s="61">
        <f t="shared" si="98"/>
        <v>4030</v>
      </c>
      <c r="AP185" s="61"/>
      <c r="AQ185" s="61">
        <f t="shared" si="99"/>
        <v>4030</v>
      </c>
      <c r="AR185" s="61"/>
      <c r="AS185" s="61">
        <f t="shared" si="100"/>
        <v>4030</v>
      </c>
      <c r="AT185" s="61"/>
      <c r="AU185" s="61">
        <f t="shared" si="101"/>
        <v>4030</v>
      </c>
      <c r="AV185" s="57">
        <f t="shared" si="96"/>
        <v>0</v>
      </c>
    </row>
    <row r="186" spans="1:48" x14ac:dyDescent="0.2">
      <c r="A186" s="54"/>
      <c r="B186" s="54"/>
      <c r="C186" s="71">
        <v>36160</v>
      </c>
      <c r="D186" s="54"/>
      <c r="E186" s="54">
        <v>10</v>
      </c>
      <c r="F186" s="54"/>
      <c r="G186" s="57">
        <v>15250</v>
      </c>
      <c r="H186" s="56"/>
      <c r="I186" s="65">
        <v>2287.5</v>
      </c>
      <c r="J186" s="56"/>
      <c r="K186" s="65">
        <v>1525</v>
      </c>
      <c r="L186" s="56"/>
      <c r="M186" s="63">
        <f t="shared" si="97"/>
        <v>3812.5</v>
      </c>
      <c r="N186" s="65"/>
      <c r="O186" s="65">
        <v>1525</v>
      </c>
      <c r="P186" s="65"/>
      <c r="Q186" s="65">
        <v>1827</v>
      </c>
      <c r="R186" s="56"/>
      <c r="S186" s="65">
        <v>7737</v>
      </c>
      <c r="T186" s="65"/>
      <c r="U186" s="57">
        <v>12614</v>
      </c>
      <c r="V186" s="56">
        <f t="shared" si="103"/>
        <v>1525</v>
      </c>
      <c r="W186" s="57">
        <f t="shared" si="73"/>
        <v>14139</v>
      </c>
      <c r="X186" s="56">
        <v>1111</v>
      </c>
      <c r="Y186" s="57">
        <f t="shared" si="90"/>
        <v>15250</v>
      </c>
      <c r="Z186" s="57"/>
      <c r="AA186" s="57">
        <f t="shared" si="90"/>
        <v>15250</v>
      </c>
      <c r="AB186" s="57"/>
      <c r="AC186" s="61">
        <f t="shared" si="91"/>
        <v>15250</v>
      </c>
      <c r="AD186" s="61"/>
      <c r="AE186" s="61">
        <f t="shared" si="92"/>
        <v>15250</v>
      </c>
      <c r="AF186" s="61"/>
      <c r="AG186" s="61">
        <f t="shared" si="93"/>
        <v>15250</v>
      </c>
      <c r="AH186" s="61"/>
      <c r="AI186" s="61">
        <f t="shared" si="93"/>
        <v>15250</v>
      </c>
      <c r="AJ186" s="61"/>
      <c r="AK186" s="61">
        <f t="shared" si="94"/>
        <v>15250</v>
      </c>
      <c r="AL186" s="61"/>
      <c r="AM186" s="61">
        <f t="shared" si="95"/>
        <v>15250</v>
      </c>
      <c r="AN186" s="61"/>
      <c r="AO186" s="61">
        <f t="shared" si="98"/>
        <v>15250</v>
      </c>
      <c r="AP186" s="61"/>
      <c r="AQ186" s="61">
        <f t="shared" si="99"/>
        <v>15250</v>
      </c>
      <c r="AR186" s="61"/>
      <c r="AS186" s="61">
        <f t="shared" si="100"/>
        <v>15250</v>
      </c>
      <c r="AT186" s="61"/>
      <c r="AU186" s="61">
        <f t="shared" si="101"/>
        <v>15250</v>
      </c>
      <c r="AV186" s="57">
        <f t="shared" si="96"/>
        <v>0</v>
      </c>
    </row>
    <row r="187" spans="1:48" x14ac:dyDescent="0.2">
      <c r="A187" s="54"/>
      <c r="B187" s="54"/>
      <c r="C187" s="71">
        <v>36160</v>
      </c>
      <c r="D187" s="54"/>
      <c r="E187" s="54">
        <v>10</v>
      </c>
      <c r="F187" s="54"/>
      <c r="G187" s="57">
        <v>200</v>
      </c>
      <c r="H187" s="56"/>
      <c r="I187" s="63" t="s">
        <v>191</v>
      </c>
      <c r="J187" s="56"/>
      <c r="K187" s="65">
        <v>20</v>
      </c>
      <c r="L187" s="56"/>
      <c r="M187" s="63">
        <f t="shared" si="97"/>
        <v>20</v>
      </c>
      <c r="N187" s="65"/>
      <c r="O187" s="65">
        <v>20</v>
      </c>
      <c r="P187" s="65"/>
      <c r="Q187" s="65">
        <f>SUM(M187:O187)</f>
        <v>40</v>
      </c>
      <c r="R187" s="56"/>
      <c r="S187" s="65">
        <v>20</v>
      </c>
      <c r="T187" s="65"/>
      <c r="U187" s="57">
        <v>100</v>
      </c>
      <c r="V187" s="56">
        <f t="shared" si="103"/>
        <v>20</v>
      </c>
      <c r="W187" s="57">
        <f t="shared" si="73"/>
        <v>120</v>
      </c>
      <c r="X187" s="56">
        <f t="shared" ref="X187:X194" si="104">+G187/E187</f>
        <v>20</v>
      </c>
      <c r="Y187" s="57">
        <f t="shared" si="90"/>
        <v>140</v>
      </c>
      <c r="Z187" s="57">
        <v>20</v>
      </c>
      <c r="AA187" s="57">
        <f t="shared" ref="AA187:AA195" si="105">Y187+Z187</f>
        <v>160</v>
      </c>
      <c r="AB187" s="57">
        <f t="shared" ref="AB187:AB196" si="106">G187/E187</f>
        <v>20</v>
      </c>
      <c r="AC187" s="61">
        <f t="shared" si="91"/>
        <v>180</v>
      </c>
      <c r="AD187" s="61">
        <f t="shared" ref="AD187:AD197" si="107">G187/E187</f>
        <v>20</v>
      </c>
      <c r="AE187" s="61">
        <f t="shared" si="92"/>
        <v>200</v>
      </c>
      <c r="AF187" s="61"/>
      <c r="AG187" s="61">
        <f t="shared" si="93"/>
        <v>200</v>
      </c>
      <c r="AH187" s="61"/>
      <c r="AI187" s="61">
        <f t="shared" si="93"/>
        <v>200</v>
      </c>
      <c r="AJ187" s="61"/>
      <c r="AK187" s="61">
        <f t="shared" si="94"/>
        <v>200</v>
      </c>
      <c r="AL187" s="61"/>
      <c r="AM187" s="61">
        <f t="shared" si="95"/>
        <v>200</v>
      </c>
      <c r="AN187" s="61"/>
      <c r="AO187" s="61">
        <f t="shared" si="98"/>
        <v>200</v>
      </c>
      <c r="AP187" s="61"/>
      <c r="AQ187" s="61">
        <f t="shared" si="99"/>
        <v>200</v>
      </c>
      <c r="AR187" s="61"/>
      <c r="AS187" s="61">
        <f t="shared" si="100"/>
        <v>200</v>
      </c>
      <c r="AT187" s="61"/>
      <c r="AU187" s="61">
        <f t="shared" si="101"/>
        <v>200</v>
      </c>
      <c r="AV187" s="57">
        <f t="shared" si="96"/>
        <v>0</v>
      </c>
    </row>
    <row r="188" spans="1:48" x14ac:dyDescent="0.2">
      <c r="A188" s="54"/>
      <c r="B188" s="54"/>
      <c r="C188" s="71">
        <v>36525</v>
      </c>
      <c r="D188" s="54"/>
      <c r="E188" s="54">
        <v>10</v>
      </c>
      <c r="F188" s="54"/>
      <c r="G188" s="57">
        <v>12600</v>
      </c>
      <c r="H188" s="56"/>
      <c r="I188" s="63" t="s">
        <v>191</v>
      </c>
      <c r="J188" s="56"/>
      <c r="K188" s="65">
        <v>1260</v>
      </c>
      <c r="L188" s="56"/>
      <c r="M188" s="63">
        <f t="shared" si="97"/>
        <v>1260</v>
      </c>
      <c r="N188" s="65"/>
      <c r="O188" s="65">
        <v>1260</v>
      </c>
      <c r="P188" s="65"/>
      <c r="Q188" s="65">
        <f>SUM(M188:O188)</f>
        <v>2520</v>
      </c>
      <c r="R188" s="56"/>
      <c r="S188" s="65">
        <v>1260</v>
      </c>
      <c r="T188" s="65"/>
      <c r="U188" s="57">
        <v>6300</v>
      </c>
      <c r="V188" s="56">
        <f t="shared" si="103"/>
        <v>1260</v>
      </c>
      <c r="W188" s="57">
        <f t="shared" si="73"/>
        <v>7560</v>
      </c>
      <c r="X188" s="56">
        <f t="shared" si="104"/>
        <v>1260</v>
      </c>
      <c r="Y188" s="57">
        <f t="shared" si="90"/>
        <v>8820</v>
      </c>
      <c r="Z188" s="57">
        <v>1260</v>
      </c>
      <c r="AA188" s="57">
        <f t="shared" si="105"/>
        <v>10080</v>
      </c>
      <c r="AB188" s="57">
        <f t="shared" si="106"/>
        <v>1260</v>
      </c>
      <c r="AC188" s="61">
        <f t="shared" si="91"/>
        <v>11340</v>
      </c>
      <c r="AD188" s="61">
        <f t="shared" si="107"/>
        <v>1260</v>
      </c>
      <c r="AE188" s="61">
        <f t="shared" si="92"/>
        <v>12600</v>
      </c>
      <c r="AF188" s="61"/>
      <c r="AG188" s="61">
        <f t="shared" si="93"/>
        <v>12600</v>
      </c>
      <c r="AH188" s="61"/>
      <c r="AI188" s="61">
        <f t="shared" si="93"/>
        <v>12600</v>
      </c>
      <c r="AJ188" s="61"/>
      <c r="AK188" s="61">
        <f t="shared" si="94"/>
        <v>12600</v>
      </c>
      <c r="AL188" s="61"/>
      <c r="AM188" s="61">
        <f t="shared" si="95"/>
        <v>12600</v>
      </c>
      <c r="AN188" s="61"/>
      <c r="AO188" s="61">
        <f t="shared" si="98"/>
        <v>12600</v>
      </c>
      <c r="AP188" s="61"/>
      <c r="AQ188" s="61">
        <f t="shared" si="99"/>
        <v>12600</v>
      </c>
      <c r="AR188" s="61"/>
      <c r="AS188" s="61">
        <f t="shared" si="100"/>
        <v>12600</v>
      </c>
      <c r="AT188" s="61"/>
      <c r="AU188" s="61">
        <f t="shared" si="101"/>
        <v>12600</v>
      </c>
      <c r="AV188" s="57">
        <f t="shared" si="96"/>
        <v>0</v>
      </c>
    </row>
    <row r="189" spans="1:48" x14ac:dyDescent="0.2">
      <c r="A189" s="79" t="s">
        <v>311</v>
      </c>
      <c r="B189" s="54"/>
      <c r="C189" s="71">
        <v>36891</v>
      </c>
      <c r="D189" s="54"/>
      <c r="E189" s="54">
        <v>10</v>
      </c>
      <c r="F189" s="54"/>
      <c r="G189" s="57">
        <v>5775</v>
      </c>
      <c r="H189" s="56"/>
      <c r="I189" s="63" t="s">
        <v>191</v>
      </c>
      <c r="J189" s="56"/>
      <c r="K189" s="63" t="s">
        <v>191</v>
      </c>
      <c r="L189" s="56"/>
      <c r="M189" s="63" t="s">
        <v>191</v>
      </c>
      <c r="N189" s="65"/>
      <c r="O189" s="65">
        <v>577.5</v>
      </c>
      <c r="P189" s="65"/>
      <c r="Q189" s="65">
        <f>SUM(M189:O189)</f>
        <v>577.5</v>
      </c>
      <c r="R189" s="56"/>
      <c r="S189" s="65">
        <v>577.5</v>
      </c>
      <c r="T189" s="65"/>
      <c r="U189" s="57">
        <v>2311</v>
      </c>
      <c r="V189" s="56">
        <f t="shared" si="103"/>
        <v>577.5</v>
      </c>
      <c r="W189" s="57">
        <f t="shared" si="73"/>
        <v>2888.5</v>
      </c>
      <c r="X189" s="56">
        <f t="shared" si="104"/>
        <v>577.5</v>
      </c>
      <c r="Y189" s="57">
        <f t="shared" si="90"/>
        <v>3466</v>
      </c>
      <c r="Z189" s="57">
        <v>578</v>
      </c>
      <c r="AA189" s="57">
        <f t="shared" si="105"/>
        <v>4044</v>
      </c>
      <c r="AB189" s="57">
        <f t="shared" si="106"/>
        <v>577.5</v>
      </c>
      <c r="AC189" s="61">
        <f t="shared" si="91"/>
        <v>4621.5</v>
      </c>
      <c r="AD189" s="61">
        <f t="shared" si="107"/>
        <v>577.5</v>
      </c>
      <c r="AE189" s="61">
        <f t="shared" si="92"/>
        <v>5199</v>
      </c>
      <c r="AF189" s="61">
        <v>576</v>
      </c>
      <c r="AG189" s="61">
        <f t="shared" si="93"/>
        <v>5775</v>
      </c>
      <c r="AH189" s="61"/>
      <c r="AI189" s="61">
        <f t="shared" si="93"/>
        <v>5775</v>
      </c>
      <c r="AJ189" s="61"/>
      <c r="AK189" s="61">
        <f t="shared" si="94"/>
        <v>5775</v>
      </c>
      <c r="AL189" s="61"/>
      <c r="AM189" s="61">
        <f t="shared" si="95"/>
        <v>5775</v>
      </c>
      <c r="AN189" s="61"/>
      <c r="AO189" s="61">
        <f t="shared" si="98"/>
        <v>5775</v>
      </c>
      <c r="AP189" s="61"/>
      <c r="AQ189" s="61">
        <f t="shared" si="99"/>
        <v>5775</v>
      </c>
      <c r="AR189" s="61"/>
      <c r="AS189" s="61">
        <f t="shared" si="100"/>
        <v>5775</v>
      </c>
      <c r="AT189" s="61"/>
      <c r="AU189" s="61">
        <f t="shared" si="101"/>
        <v>5775</v>
      </c>
      <c r="AV189" s="57">
        <f t="shared" si="96"/>
        <v>0</v>
      </c>
    </row>
    <row r="190" spans="1:48" s="72" customFormat="1" x14ac:dyDescent="0.2">
      <c r="A190" s="80" t="s">
        <v>312</v>
      </c>
      <c r="B190" s="68"/>
      <c r="C190" s="69">
        <v>37256</v>
      </c>
      <c r="D190" s="68"/>
      <c r="E190" s="68">
        <v>10</v>
      </c>
      <c r="F190" s="68"/>
      <c r="G190" s="57">
        <v>15300</v>
      </c>
      <c r="H190" s="57"/>
      <c r="I190" s="65" t="s">
        <v>200</v>
      </c>
      <c r="J190" s="57"/>
      <c r="K190" s="65" t="s">
        <v>200</v>
      </c>
      <c r="L190" s="57"/>
      <c r="M190" s="65" t="s">
        <v>200</v>
      </c>
      <c r="N190" s="65"/>
      <c r="O190" s="65">
        <v>510</v>
      </c>
      <c r="P190" s="65"/>
      <c r="Q190" s="65">
        <f>SUM(M190:O190)</f>
        <v>510</v>
      </c>
      <c r="R190" s="57"/>
      <c r="S190" s="65">
        <v>1530</v>
      </c>
      <c r="T190" s="65"/>
      <c r="U190" s="57">
        <v>5098</v>
      </c>
      <c r="V190" s="57">
        <f>+G190/E190</f>
        <v>1530</v>
      </c>
      <c r="W190" s="57">
        <f>+U190+V190</f>
        <v>6628</v>
      </c>
      <c r="X190" s="57">
        <f>+G190/E190</f>
        <v>1530</v>
      </c>
      <c r="Y190" s="57">
        <f>+W190+X190</f>
        <v>8158</v>
      </c>
      <c r="Z190" s="57">
        <v>1530</v>
      </c>
      <c r="AA190" s="57">
        <f>Y190+Z190</f>
        <v>9688</v>
      </c>
      <c r="AB190" s="57">
        <f>G190/E190</f>
        <v>1530</v>
      </c>
      <c r="AC190" s="61">
        <f>AA190+AB190</f>
        <v>11218</v>
      </c>
      <c r="AD190" s="61">
        <f>G190/E190</f>
        <v>1530</v>
      </c>
      <c r="AE190" s="61">
        <f>AC190+AD190</f>
        <v>12748</v>
      </c>
      <c r="AF190" s="61">
        <f>$G$190/$E$190</f>
        <v>1530</v>
      </c>
      <c r="AG190" s="61">
        <f>AE190+AF190</f>
        <v>14278</v>
      </c>
      <c r="AH190" s="61">
        <f>$G$190/$E$190-508</f>
        <v>1022</v>
      </c>
      <c r="AI190" s="61">
        <f>AG190+AH190</f>
        <v>15300</v>
      </c>
      <c r="AJ190" s="61"/>
      <c r="AK190" s="61">
        <f t="shared" si="94"/>
        <v>15300</v>
      </c>
      <c r="AL190" s="61"/>
      <c r="AM190" s="61">
        <f t="shared" si="95"/>
        <v>15300</v>
      </c>
      <c r="AN190" s="61"/>
      <c r="AO190" s="61">
        <f t="shared" si="98"/>
        <v>15300</v>
      </c>
      <c r="AP190" s="61"/>
      <c r="AQ190" s="61">
        <f t="shared" si="99"/>
        <v>15300</v>
      </c>
      <c r="AR190" s="61"/>
      <c r="AS190" s="61">
        <f t="shared" si="100"/>
        <v>15300</v>
      </c>
      <c r="AT190" s="61"/>
      <c r="AU190" s="61">
        <f t="shared" si="101"/>
        <v>15300</v>
      </c>
      <c r="AV190" s="57">
        <f t="shared" si="96"/>
        <v>0</v>
      </c>
    </row>
    <row r="191" spans="1:48" x14ac:dyDescent="0.2">
      <c r="A191" s="81">
        <v>-68</v>
      </c>
      <c r="B191" s="54"/>
      <c r="C191" s="71">
        <v>37986</v>
      </c>
      <c r="D191" s="54"/>
      <c r="E191" s="54">
        <v>10</v>
      </c>
      <c r="F191" s="54"/>
      <c r="G191" s="57">
        <v>20800</v>
      </c>
      <c r="H191" s="56"/>
      <c r="I191" s="63"/>
      <c r="J191" s="56"/>
      <c r="K191" s="63"/>
      <c r="L191" s="56"/>
      <c r="M191" s="63"/>
      <c r="N191" s="65"/>
      <c r="O191" s="65"/>
      <c r="P191" s="65"/>
      <c r="Q191" s="65">
        <v>0</v>
      </c>
      <c r="R191" s="56"/>
      <c r="S191" s="65">
        <v>0</v>
      </c>
      <c r="T191" s="65"/>
      <c r="U191" s="57">
        <v>3120</v>
      </c>
      <c r="V191" s="56">
        <f t="shared" si="103"/>
        <v>2080</v>
      </c>
      <c r="W191" s="57">
        <f t="shared" si="73"/>
        <v>5200</v>
      </c>
      <c r="X191" s="56">
        <f t="shared" si="104"/>
        <v>2080</v>
      </c>
      <c r="Y191" s="57">
        <f t="shared" si="90"/>
        <v>7280</v>
      </c>
      <c r="Z191" s="57">
        <v>2080</v>
      </c>
      <c r="AA191" s="57">
        <f t="shared" si="105"/>
        <v>9360</v>
      </c>
      <c r="AB191" s="57">
        <f t="shared" si="106"/>
        <v>2080</v>
      </c>
      <c r="AC191" s="61">
        <f t="shared" si="91"/>
        <v>11440</v>
      </c>
      <c r="AD191" s="61">
        <f t="shared" si="107"/>
        <v>2080</v>
      </c>
      <c r="AE191" s="61">
        <f t="shared" si="92"/>
        <v>13520</v>
      </c>
      <c r="AF191" s="61">
        <f>$G$191/$E$191</f>
        <v>2080</v>
      </c>
      <c r="AG191" s="61">
        <f t="shared" si="93"/>
        <v>15600</v>
      </c>
      <c r="AH191" s="61">
        <f>$G$191/$E$191</f>
        <v>2080</v>
      </c>
      <c r="AI191" s="61">
        <f t="shared" si="93"/>
        <v>17680</v>
      </c>
      <c r="AJ191" s="61">
        <f>$G$191/$E$191</f>
        <v>2080</v>
      </c>
      <c r="AK191" s="61">
        <f t="shared" si="94"/>
        <v>19760</v>
      </c>
      <c r="AL191" s="61">
        <f>$G$191/$E$191-1040</f>
        <v>1040</v>
      </c>
      <c r="AM191" s="61">
        <f t="shared" si="95"/>
        <v>20800</v>
      </c>
      <c r="AN191" s="61"/>
      <c r="AO191" s="61">
        <f t="shared" si="98"/>
        <v>20800</v>
      </c>
      <c r="AP191" s="61">
        <v>0</v>
      </c>
      <c r="AQ191" s="61">
        <f t="shared" si="99"/>
        <v>20800</v>
      </c>
      <c r="AR191" s="61">
        <v>0</v>
      </c>
      <c r="AS191" s="61">
        <f t="shared" si="100"/>
        <v>20800</v>
      </c>
      <c r="AT191" s="61">
        <v>0</v>
      </c>
      <c r="AU191" s="61">
        <f t="shared" si="101"/>
        <v>20800</v>
      </c>
      <c r="AV191" s="57">
        <f t="shared" si="96"/>
        <v>0</v>
      </c>
    </row>
    <row r="192" spans="1:48" x14ac:dyDescent="0.2">
      <c r="A192" s="81">
        <v>-43</v>
      </c>
      <c r="B192" s="54"/>
      <c r="C192" s="71">
        <v>38352</v>
      </c>
      <c r="D192" s="54"/>
      <c r="E192" s="54">
        <v>10</v>
      </c>
      <c r="F192" s="54"/>
      <c r="G192" s="57">
        <v>12900</v>
      </c>
      <c r="H192" s="56"/>
      <c r="I192" s="63"/>
      <c r="J192" s="56"/>
      <c r="K192" s="63"/>
      <c r="L192" s="56"/>
      <c r="M192" s="63"/>
      <c r="N192" s="65"/>
      <c r="O192" s="65"/>
      <c r="P192" s="65"/>
      <c r="Q192" s="65"/>
      <c r="R192" s="56"/>
      <c r="S192" s="65"/>
      <c r="T192" s="65"/>
      <c r="U192" s="57">
        <v>645</v>
      </c>
      <c r="V192" s="56">
        <f t="shared" si="103"/>
        <v>1290</v>
      </c>
      <c r="W192" s="57">
        <f t="shared" si="73"/>
        <v>1935</v>
      </c>
      <c r="X192" s="56">
        <f t="shared" si="104"/>
        <v>1290</v>
      </c>
      <c r="Y192" s="57">
        <f t="shared" si="90"/>
        <v>3225</v>
      </c>
      <c r="Z192" s="57">
        <v>1290</v>
      </c>
      <c r="AA192" s="57">
        <f t="shared" si="105"/>
        <v>4515</v>
      </c>
      <c r="AB192" s="57">
        <f t="shared" si="106"/>
        <v>1290</v>
      </c>
      <c r="AC192" s="61">
        <f t="shared" si="91"/>
        <v>5805</v>
      </c>
      <c r="AD192" s="61">
        <f t="shared" si="107"/>
        <v>1290</v>
      </c>
      <c r="AE192" s="61">
        <f t="shared" si="92"/>
        <v>7095</v>
      </c>
      <c r="AF192" s="61">
        <f>$G$192/$E$192</f>
        <v>1290</v>
      </c>
      <c r="AG192" s="61">
        <f t="shared" si="93"/>
        <v>8385</v>
      </c>
      <c r="AH192" s="61">
        <f>$G$192/$E$192</f>
        <v>1290</v>
      </c>
      <c r="AI192" s="61">
        <f t="shared" si="93"/>
        <v>9675</v>
      </c>
      <c r="AJ192" s="61">
        <f>$G$192/$E$192</f>
        <v>1290</v>
      </c>
      <c r="AK192" s="61">
        <f t="shared" si="94"/>
        <v>10965</v>
      </c>
      <c r="AL192" s="61">
        <f>$G$192/$E$192</f>
        <v>1290</v>
      </c>
      <c r="AM192" s="61">
        <f t="shared" si="95"/>
        <v>12255</v>
      </c>
      <c r="AN192" s="74">
        <v>645</v>
      </c>
      <c r="AO192" s="61">
        <f t="shared" si="98"/>
        <v>12900</v>
      </c>
      <c r="AP192" s="74">
        <v>0</v>
      </c>
      <c r="AQ192" s="61">
        <f t="shared" si="99"/>
        <v>12900</v>
      </c>
      <c r="AR192" s="74">
        <v>0</v>
      </c>
      <c r="AS192" s="61">
        <f t="shared" si="100"/>
        <v>12900</v>
      </c>
      <c r="AT192" s="74">
        <v>0</v>
      </c>
      <c r="AU192" s="61">
        <f t="shared" si="101"/>
        <v>12900</v>
      </c>
      <c r="AV192" s="57">
        <f t="shared" si="96"/>
        <v>0</v>
      </c>
    </row>
    <row r="193" spans="1:48" x14ac:dyDescent="0.2">
      <c r="A193" s="81">
        <v>-59</v>
      </c>
      <c r="B193" s="54"/>
      <c r="C193" s="71">
        <v>38717</v>
      </c>
      <c r="D193" s="54"/>
      <c r="E193" s="54">
        <v>10</v>
      </c>
      <c r="F193" s="54"/>
      <c r="G193" s="57">
        <v>17700</v>
      </c>
      <c r="H193" s="56"/>
      <c r="I193" s="63"/>
      <c r="J193" s="56"/>
      <c r="K193" s="63"/>
      <c r="L193" s="56"/>
      <c r="M193" s="63"/>
      <c r="N193" s="65"/>
      <c r="O193" s="65"/>
      <c r="P193" s="65"/>
      <c r="Q193" s="65"/>
      <c r="R193" s="56"/>
      <c r="S193" s="65"/>
      <c r="T193" s="65"/>
      <c r="U193" s="57">
        <v>0</v>
      </c>
      <c r="V193" s="56">
        <f>+G193/E193/2</f>
        <v>885</v>
      </c>
      <c r="W193" s="57">
        <f t="shared" si="73"/>
        <v>885</v>
      </c>
      <c r="X193" s="56">
        <f t="shared" si="104"/>
        <v>1770</v>
      </c>
      <c r="Y193" s="57">
        <f t="shared" si="90"/>
        <v>2655</v>
      </c>
      <c r="Z193" s="57">
        <v>1770</v>
      </c>
      <c r="AA193" s="57">
        <f t="shared" si="105"/>
        <v>4425</v>
      </c>
      <c r="AB193" s="57">
        <f t="shared" si="106"/>
        <v>1770</v>
      </c>
      <c r="AC193" s="61">
        <f t="shared" si="91"/>
        <v>6195</v>
      </c>
      <c r="AD193" s="61">
        <f t="shared" si="107"/>
        <v>1770</v>
      </c>
      <c r="AE193" s="61">
        <f t="shared" si="92"/>
        <v>7965</v>
      </c>
      <c r="AF193" s="61">
        <f>$G$193/$E$193</f>
        <v>1770</v>
      </c>
      <c r="AG193" s="61">
        <f t="shared" si="93"/>
        <v>9735</v>
      </c>
      <c r="AH193" s="61">
        <f>$G$193/$E$193</f>
        <v>1770</v>
      </c>
      <c r="AI193" s="61">
        <f t="shared" si="93"/>
        <v>11505</v>
      </c>
      <c r="AJ193" s="61">
        <f>$G$193/$E$193</f>
        <v>1770</v>
      </c>
      <c r="AK193" s="61">
        <f t="shared" si="94"/>
        <v>13275</v>
      </c>
      <c r="AL193" s="61">
        <f>$G$193/$E$193</f>
        <v>1770</v>
      </c>
      <c r="AM193" s="61">
        <f t="shared" si="95"/>
        <v>15045</v>
      </c>
      <c r="AN193" s="61">
        <f>$G$193/$E$193</f>
        <v>1770</v>
      </c>
      <c r="AO193" s="61">
        <f t="shared" si="98"/>
        <v>16815</v>
      </c>
      <c r="AP193" s="61">
        <f>$G$193/$E$193-885</f>
        <v>885</v>
      </c>
      <c r="AQ193" s="61">
        <f t="shared" si="99"/>
        <v>17700</v>
      </c>
      <c r="AR193" s="61">
        <v>0</v>
      </c>
      <c r="AS193" s="61">
        <f t="shared" si="100"/>
        <v>17700</v>
      </c>
      <c r="AT193" s="61">
        <v>0</v>
      </c>
      <c r="AU193" s="61">
        <f t="shared" si="101"/>
        <v>17700</v>
      </c>
      <c r="AV193" s="57">
        <f t="shared" si="96"/>
        <v>0</v>
      </c>
    </row>
    <row r="194" spans="1:48" x14ac:dyDescent="0.2">
      <c r="A194" s="81">
        <v>-74</v>
      </c>
      <c r="B194" s="54"/>
      <c r="C194" s="71">
        <v>39082</v>
      </c>
      <c r="D194" s="54"/>
      <c r="E194" s="54">
        <v>10</v>
      </c>
      <c r="F194" s="54"/>
      <c r="G194" s="57">
        <v>22132</v>
      </c>
      <c r="H194" s="56"/>
      <c r="I194" s="63"/>
      <c r="J194" s="56"/>
      <c r="K194" s="63"/>
      <c r="L194" s="56"/>
      <c r="M194" s="63"/>
      <c r="N194" s="65"/>
      <c r="O194" s="65"/>
      <c r="P194" s="65"/>
      <c r="Q194" s="65"/>
      <c r="R194" s="56"/>
      <c r="S194" s="65"/>
      <c r="T194" s="65"/>
      <c r="U194" s="57">
        <v>0</v>
      </c>
      <c r="V194" s="56">
        <v>0</v>
      </c>
      <c r="W194" s="57">
        <f t="shared" si="73"/>
        <v>0</v>
      </c>
      <c r="X194" s="56">
        <f t="shared" si="104"/>
        <v>2213.1999999999998</v>
      </c>
      <c r="Y194" s="57">
        <f t="shared" si="90"/>
        <v>2213.1999999999998</v>
      </c>
      <c r="Z194" s="57">
        <v>2213</v>
      </c>
      <c r="AA194" s="57">
        <f t="shared" si="105"/>
        <v>4426.2</v>
      </c>
      <c r="AB194" s="57">
        <f t="shared" si="106"/>
        <v>2213.1999999999998</v>
      </c>
      <c r="AC194" s="61">
        <f t="shared" si="91"/>
        <v>6639.4</v>
      </c>
      <c r="AD194" s="61">
        <f t="shared" si="107"/>
        <v>2213.1999999999998</v>
      </c>
      <c r="AE194" s="61">
        <f t="shared" si="92"/>
        <v>8852.5999999999985</v>
      </c>
      <c r="AF194" s="61">
        <f>$G$194/$E$194</f>
        <v>2213.1999999999998</v>
      </c>
      <c r="AG194" s="61">
        <f t="shared" si="93"/>
        <v>11065.8</v>
      </c>
      <c r="AH194" s="61">
        <f>$G$194/$E$194</f>
        <v>2213.1999999999998</v>
      </c>
      <c r="AI194" s="61">
        <f t="shared" si="93"/>
        <v>13279</v>
      </c>
      <c r="AJ194" s="61">
        <f>$G$194/$E$194</f>
        <v>2213.1999999999998</v>
      </c>
      <c r="AK194" s="61">
        <f t="shared" si="94"/>
        <v>15492.2</v>
      </c>
      <c r="AL194" s="61">
        <f>$G$194/$E$194</f>
        <v>2213.1999999999998</v>
      </c>
      <c r="AM194" s="61">
        <f t="shared" si="95"/>
        <v>17705.400000000001</v>
      </c>
      <c r="AN194" s="61">
        <f>$G$194/$E$194</f>
        <v>2213.1999999999998</v>
      </c>
      <c r="AO194" s="61">
        <f t="shared" si="98"/>
        <v>19918.600000000002</v>
      </c>
      <c r="AP194" s="61">
        <f>$G$194/$E$194</f>
        <v>2213.1999999999998</v>
      </c>
      <c r="AQ194" s="61">
        <f t="shared" si="99"/>
        <v>22131.800000000003</v>
      </c>
      <c r="AR194" s="61">
        <v>0</v>
      </c>
      <c r="AS194" s="61">
        <f t="shared" si="100"/>
        <v>22131.800000000003</v>
      </c>
      <c r="AT194" s="61">
        <v>0</v>
      </c>
      <c r="AU194" s="61">
        <f t="shared" si="101"/>
        <v>22131.800000000003</v>
      </c>
      <c r="AV194" s="57">
        <f t="shared" si="96"/>
        <v>0.19999999999708962</v>
      </c>
    </row>
    <row r="195" spans="1:48" x14ac:dyDescent="0.2">
      <c r="A195" s="81">
        <v>-53</v>
      </c>
      <c r="B195" s="54"/>
      <c r="C195" s="71">
        <v>39447</v>
      </c>
      <c r="D195" s="54"/>
      <c r="E195" s="54">
        <v>10</v>
      </c>
      <c r="F195" s="54"/>
      <c r="G195" s="57">
        <v>19080</v>
      </c>
      <c r="H195" s="56"/>
      <c r="I195" s="63"/>
      <c r="J195" s="56"/>
      <c r="K195" s="63"/>
      <c r="L195" s="56"/>
      <c r="M195" s="63"/>
      <c r="N195" s="65"/>
      <c r="O195" s="65"/>
      <c r="P195" s="65"/>
      <c r="Q195" s="65"/>
      <c r="R195" s="56"/>
      <c r="S195" s="65"/>
      <c r="T195" s="65"/>
      <c r="U195" s="57"/>
      <c r="V195" s="56"/>
      <c r="W195" s="57"/>
      <c r="X195" s="56">
        <v>0</v>
      </c>
      <c r="Y195" s="57">
        <v>0</v>
      </c>
      <c r="Z195" s="57">
        <f>G195/19</f>
        <v>1004.2105263157895</v>
      </c>
      <c r="AA195" s="57">
        <f t="shared" si="105"/>
        <v>1004.2105263157895</v>
      </c>
      <c r="AB195" s="57">
        <f t="shared" si="106"/>
        <v>1908</v>
      </c>
      <c r="AC195" s="61">
        <f t="shared" si="91"/>
        <v>2912.2105263157896</v>
      </c>
      <c r="AD195" s="61">
        <f t="shared" si="107"/>
        <v>1908</v>
      </c>
      <c r="AE195" s="61">
        <f t="shared" si="92"/>
        <v>4820.21052631579</v>
      </c>
      <c r="AF195" s="61">
        <f>$G$195/$E$195</f>
        <v>1908</v>
      </c>
      <c r="AG195" s="61">
        <f t="shared" si="93"/>
        <v>6728.21052631579</v>
      </c>
      <c r="AH195" s="61">
        <f>$G$195/$E$195</f>
        <v>1908</v>
      </c>
      <c r="AI195" s="61">
        <f t="shared" si="93"/>
        <v>8636.21052631579</v>
      </c>
      <c r="AJ195" s="61">
        <f>$G$195/$E$195</f>
        <v>1908</v>
      </c>
      <c r="AK195" s="61">
        <f t="shared" si="94"/>
        <v>10544.21052631579</v>
      </c>
      <c r="AL195" s="61">
        <f>$G$195/$E$195</f>
        <v>1908</v>
      </c>
      <c r="AM195" s="61">
        <f t="shared" si="95"/>
        <v>12452.21052631579</v>
      </c>
      <c r="AN195" s="61">
        <f>$G$195/$E$195+1040</f>
        <v>2948</v>
      </c>
      <c r="AO195" s="61">
        <f t="shared" si="98"/>
        <v>15400.21052631579</v>
      </c>
      <c r="AP195" s="61">
        <f>$G$195/$E$195</f>
        <v>1908</v>
      </c>
      <c r="AQ195" s="61">
        <f t="shared" si="99"/>
        <v>17308.21052631579</v>
      </c>
      <c r="AR195" s="61">
        <f>$G$195/$E$195-136</f>
        <v>1772</v>
      </c>
      <c r="AS195" s="61">
        <f t="shared" si="100"/>
        <v>19080.21052631579</v>
      </c>
      <c r="AT195" s="61">
        <v>0</v>
      </c>
      <c r="AU195" s="61">
        <f t="shared" si="101"/>
        <v>19080.21052631579</v>
      </c>
      <c r="AV195" s="57">
        <f t="shared" si="96"/>
        <v>-0.2105263157900481</v>
      </c>
    </row>
    <row r="196" spans="1:48" x14ac:dyDescent="0.2">
      <c r="A196" s="81">
        <v>-58</v>
      </c>
      <c r="B196" s="54"/>
      <c r="C196" s="71">
        <v>39813</v>
      </c>
      <c r="D196" s="54"/>
      <c r="E196" s="54">
        <v>10</v>
      </c>
      <c r="F196" s="54"/>
      <c r="G196" s="57">
        <v>20880</v>
      </c>
      <c r="H196" s="56"/>
      <c r="I196" s="63"/>
      <c r="J196" s="56"/>
      <c r="K196" s="63"/>
      <c r="L196" s="56"/>
      <c r="M196" s="63"/>
      <c r="N196" s="65"/>
      <c r="O196" s="65"/>
      <c r="P196" s="65"/>
      <c r="Q196" s="65"/>
      <c r="R196" s="56"/>
      <c r="S196" s="65"/>
      <c r="T196" s="65"/>
      <c r="U196" s="57"/>
      <c r="V196" s="56"/>
      <c r="W196" s="57"/>
      <c r="X196" s="56"/>
      <c r="Y196" s="57"/>
      <c r="Z196" s="57"/>
      <c r="AA196" s="57"/>
      <c r="AB196" s="57">
        <f t="shared" si="106"/>
        <v>2088</v>
      </c>
      <c r="AC196" s="61">
        <f>AA196+AB196</f>
        <v>2088</v>
      </c>
      <c r="AD196" s="61">
        <f t="shared" si="107"/>
        <v>2088</v>
      </c>
      <c r="AE196" s="61">
        <f t="shared" si="92"/>
        <v>4176</v>
      </c>
      <c r="AF196" s="61">
        <f>$G$196/$E$196</f>
        <v>2088</v>
      </c>
      <c r="AG196" s="61">
        <f t="shared" si="93"/>
        <v>6264</v>
      </c>
      <c r="AH196" s="61">
        <f>$G$196/$E$196</f>
        <v>2088</v>
      </c>
      <c r="AI196" s="61">
        <f t="shared" si="93"/>
        <v>8352</v>
      </c>
      <c r="AJ196" s="61">
        <f>$G$196/$E$196</f>
        <v>2088</v>
      </c>
      <c r="AK196" s="61">
        <f t="shared" si="94"/>
        <v>10440</v>
      </c>
      <c r="AL196" s="61">
        <f>$G$196/$E$196</f>
        <v>2088</v>
      </c>
      <c r="AM196" s="61">
        <f t="shared" si="95"/>
        <v>12528</v>
      </c>
      <c r="AN196" s="61">
        <f>$G$196/$E$196</f>
        <v>2088</v>
      </c>
      <c r="AO196" s="61">
        <f t="shared" si="98"/>
        <v>14616</v>
      </c>
      <c r="AP196" s="61">
        <f>$G$196/$E$196</f>
        <v>2088</v>
      </c>
      <c r="AQ196" s="61">
        <f t="shared" si="99"/>
        <v>16704</v>
      </c>
      <c r="AR196" s="61">
        <f>$G$196/$E$196</f>
        <v>2088</v>
      </c>
      <c r="AS196" s="61">
        <f t="shared" si="100"/>
        <v>18792</v>
      </c>
      <c r="AT196" s="61">
        <f>$G$196/$E$196</f>
        <v>2088</v>
      </c>
      <c r="AU196" s="61">
        <f t="shared" si="101"/>
        <v>20880</v>
      </c>
      <c r="AV196" s="57">
        <f t="shared" si="96"/>
        <v>0</v>
      </c>
    </row>
    <row r="197" spans="1:48" x14ac:dyDescent="0.2">
      <c r="A197" s="81">
        <v>-26</v>
      </c>
      <c r="B197" s="54"/>
      <c r="C197" s="71">
        <v>40178</v>
      </c>
      <c r="D197" s="54"/>
      <c r="E197" s="54">
        <v>10</v>
      </c>
      <c r="F197" s="54"/>
      <c r="G197" s="57">
        <v>9299</v>
      </c>
      <c r="H197" s="56"/>
      <c r="I197" s="63"/>
      <c r="J197" s="56"/>
      <c r="K197" s="63"/>
      <c r="L197" s="56"/>
      <c r="M197" s="63"/>
      <c r="N197" s="65"/>
      <c r="O197" s="65"/>
      <c r="P197" s="65"/>
      <c r="Q197" s="65"/>
      <c r="R197" s="56"/>
      <c r="S197" s="65"/>
      <c r="T197" s="65"/>
      <c r="U197" s="57"/>
      <c r="V197" s="56"/>
      <c r="W197" s="57"/>
      <c r="X197" s="56"/>
      <c r="Y197" s="57"/>
      <c r="Z197" s="57"/>
      <c r="AA197" s="57"/>
      <c r="AB197" s="57">
        <v>0</v>
      </c>
      <c r="AC197" s="61">
        <f>AA197+AB197</f>
        <v>0</v>
      </c>
      <c r="AD197" s="61">
        <f t="shared" si="107"/>
        <v>929.9</v>
      </c>
      <c r="AE197" s="61">
        <f>AC197+AD197</f>
        <v>929.9</v>
      </c>
      <c r="AF197" s="61">
        <f>$G$197/$E$197</f>
        <v>929.9</v>
      </c>
      <c r="AG197" s="61">
        <f t="shared" si="93"/>
        <v>1859.8</v>
      </c>
      <c r="AH197" s="61">
        <f>$G$197/$E$197</f>
        <v>929.9</v>
      </c>
      <c r="AI197" s="61">
        <f t="shared" si="93"/>
        <v>2789.7</v>
      </c>
      <c r="AJ197" s="61">
        <f>$G$197/$E$197</f>
        <v>929.9</v>
      </c>
      <c r="AK197" s="61">
        <f t="shared" si="94"/>
        <v>3719.6</v>
      </c>
      <c r="AL197" s="61">
        <f>$G$197/$E$197</f>
        <v>929.9</v>
      </c>
      <c r="AM197" s="61">
        <f t="shared" si="95"/>
        <v>4649.5</v>
      </c>
      <c r="AN197" s="61">
        <f>$G$197/$E$197</f>
        <v>929.9</v>
      </c>
      <c r="AO197" s="61">
        <f t="shared" si="98"/>
        <v>5579.4</v>
      </c>
      <c r="AP197" s="61">
        <f>$G$197/$E$197</f>
        <v>929.9</v>
      </c>
      <c r="AQ197" s="61">
        <f t="shared" si="99"/>
        <v>6509.2999999999993</v>
      </c>
      <c r="AR197" s="61">
        <f>$G$197/$E$197</f>
        <v>929.9</v>
      </c>
      <c r="AS197" s="61">
        <f t="shared" si="100"/>
        <v>7439.1999999999989</v>
      </c>
      <c r="AT197" s="61">
        <f>$G$197/$E$197</f>
        <v>929.9</v>
      </c>
      <c r="AU197" s="61">
        <f t="shared" si="101"/>
        <v>8369.0999999999985</v>
      </c>
      <c r="AV197" s="57">
        <f t="shared" si="96"/>
        <v>929.90000000000146</v>
      </c>
    </row>
    <row r="198" spans="1:48" x14ac:dyDescent="0.2">
      <c r="A198" s="81">
        <v>-30</v>
      </c>
      <c r="B198" s="54"/>
      <c r="C198" s="71">
        <v>40543</v>
      </c>
      <c r="D198" s="54"/>
      <c r="E198" s="54">
        <v>10</v>
      </c>
      <c r="F198" s="54"/>
      <c r="G198" s="57">
        <v>16269</v>
      </c>
      <c r="H198" s="56"/>
      <c r="I198" s="63"/>
      <c r="J198" s="56"/>
      <c r="K198" s="63"/>
      <c r="L198" s="56"/>
      <c r="M198" s="63"/>
      <c r="N198" s="65"/>
      <c r="O198" s="65"/>
      <c r="P198" s="65"/>
      <c r="Q198" s="65"/>
      <c r="R198" s="56"/>
      <c r="S198" s="65"/>
      <c r="T198" s="65"/>
      <c r="U198" s="57"/>
      <c r="V198" s="56"/>
      <c r="W198" s="57"/>
      <c r="X198" s="56"/>
      <c r="Y198" s="57"/>
      <c r="Z198" s="57"/>
      <c r="AA198" s="57"/>
      <c r="AB198" s="57"/>
      <c r="AC198" s="61"/>
      <c r="AD198" s="61"/>
      <c r="AE198" s="61"/>
      <c r="AF198" s="61">
        <f>$G$198/$E$198</f>
        <v>1626.9</v>
      </c>
      <c r="AG198" s="61">
        <f t="shared" si="93"/>
        <v>1626.9</v>
      </c>
      <c r="AH198" s="61">
        <f>$G$198/$E$198</f>
        <v>1626.9</v>
      </c>
      <c r="AI198" s="61">
        <f t="shared" si="93"/>
        <v>3253.8</v>
      </c>
      <c r="AJ198" s="61">
        <f>$G$198/$E$198</f>
        <v>1626.9</v>
      </c>
      <c r="AK198" s="61">
        <f t="shared" si="94"/>
        <v>4880.7000000000007</v>
      </c>
      <c r="AL198" s="61">
        <f>$G$198/$E$198</f>
        <v>1626.9</v>
      </c>
      <c r="AM198" s="61">
        <f t="shared" si="95"/>
        <v>6507.6</v>
      </c>
      <c r="AN198" s="61">
        <f>$G$198/$E$198</f>
        <v>1626.9</v>
      </c>
      <c r="AO198" s="61">
        <f t="shared" si="98"/>
        <v>8134.5</v>
      </c>
      <c r="AP198" s="61">
        <f>$G$198/$E$198</f>
        <v>1626.9</v>
      </c>
      <c r="AQ198" s="61">
        <f t="shared" si="99"/>
        <v>9761.4</v>
      </c>
      <c r="AR198" s="61">
        <f>$G$198/$E$198</f>
        <v>1626.9</v>
      </c>
      <c r="AS198" s="61">
        <f t="shared" si="100"/>
        <v>11388.3</v>
      </c>
      <c r="AT198" s="61">
        <f>$G$198/$E$198</f>
        <v>1626.9</v>
      </c>
      <c r="AU198" s="61">
        <f t="shared" si="101"/>
        <v>13015.199999999999</v>
      </c>
      <c r="AV198" s="57">
        <f t="shared" si="96"/>
        <v>3253.8000000000011</v>
      </c>
    </row>
    <row r="199" spans="1:48" x14ac:dyDescent="0.2">
      <c r="A199" s="81" t="s">
        <v>313</v>
      </c>
      <c r="B199" s="54"/>
      <c r="C199" s="71">
        <v>40908</v>
      </c>
      <c r="D199" s="54"/>
      <c r="E199" s="54">
        <v>10</v>
      </c>
      <c r="F199" s="54"/>
      <c r="G199" s="57">
        <v>17423</v>
      </c>
      <c r="H199" s="56"/>
      <c r="I199" s="63"/>
      <c r="J199" s="56"/>
      <c r="K199" s="63"/>
      <c r="L199" s="56"/>
      <c r="M199" s="63"/>
      <c r="N199" s="65"/>
      <c r="O199" s="65"/>
      <c r="P199" s="65"/>
      <c r="Q199" s="65"/>
      <c r="R199" s="56"/>
      <c r="S199" s="65"/>
      <c r="T199" s="65"/>
      <c r="U199" s="57"/>
      <c r="V199" s="56"/>
      <c r="W199" s="57"/>
      <c r="X199" s="56"/>
      <c r="Y199" s="57"/>
      <c r="Z199" s="57"/>
      <c r="AA199" s="57"/>
      <c r="AB199" s="57"/>
      <c r="AC199" s="61"/>
      <c r="AD199" s="61"/>
      <c r="AE199" s="61"/>
      <c r="AF199" s="61"/>
      <c r="AG199" s="61"/>
      <c r="AH199" s="61">
        <f>$G$199/$E$199</f>
        <v>1742.3</v>
      </c>
      <c r="AI199" s="61">
        <f t="shared" si="93"/>
        <v>1742.3</v>
      </c>
      <c r="AJ199" s="61">
        <f>$G$199/$E$199</f>
        <v>1742.3</v>
      </c>
      <c r="AK199" s="61">
        <f t="shared" si="94"/>
        <v>3484.6</v>
      </c>
      <c r="AL199" s="61">
        <f>$G$199/$E$199</f>
        <v>1742.3</v>
      </c>
      <c r="AM199" s="61">
        <f t="shared" si="95"/>
        <v>5226.8999999999996</v>
      </c>
      <c r="AN199" s="61">
        <f>$G$199/$E$199</f>
        <v>1742.3</v>
      </c>
      <c r="AO199" s="61">
        <f t="shared" si="98"/>
        <v>6969.2</v>
      </c>
      <c r="AP199" s="61">
        <f>$G$199/$E$199</f>
        <v>1742.3</v>
      </c>
      <c r="AQ199" s="61">
        <f t="shared" si="99"/>
        <v>8711.5</v>
      </c>
      <c r="AR199" s="61">
        <f>$G$199/$E$199</f>
        <v>1742.3</v>
      </c>
      <c r="AS199" s="61">
        <f t="shared" si="100"/>
        <v>10453.799999999999</v>
      </c>
      <c r="AT199" s="61">
        <f>$G$199/$E$199</f>
        <v>1742.3</v>
      </c>
      <c r="AU199" s="61">
        <f t="shared" si="101"/>
        <v>12196.099999999999</v>
      </c>
      <c r="AV199" s="57">
        <f t="shared" si="96"/>
        <v>5226.9000000000015</v>
      </c>
    </row>
    <row r="200" spans="1:48" x14ac:dyDescent="0.2">
      <c r="A200" s="82" t="s">
        <v>314</v>
      </c>
      <c r="B200" s="54"/>
      <c r="C200" s="71">
        <v>40885</v>
      </c>
      <c r="D200" s="54"/>
      <c r="E200" s="54">
        <v>10</v>
      </c>
      <c r="F200" s="54"/>
      <c r="G200" s="57">
        <v>7300</v>
      </c>
      <c r="H200" s="56"/>
      <c r="I200" s="65"/>
      <c r="J200" s="56"/>
      <c r="K200" s="65"/>
      <c r="L200" s="56"/>
      <c r="M200" s="65"/>
      <c r="N200" s="65"/>
      <c r="O200" s="65"/>
      <c r="P200" s="65"/>
      <c r="Q200" s="65"/>
      <c r="R200" s="56"/>
      <c r="S200" s="65"/>
      <c r="T200" s="65"/>
      <c r="U200" s="57"/>
      <c r="V200" s="57"/>
      <c r="W200" s="57"/>
      <c r="X200" s="57"/>
      <c r="Y200" s="57"/>
      <c r="Z200" s="57"/>
      <c r="AA200" s="57"/>
      <c r="AB200" s="57"/>
      <c r="AC200" s="61"/>
      <c r="AD200" s="61"/>
      <c r="AE200" s="61"/>
      <c r="AF200" s="61"/>
      <c r="AG200" s="61"/>
      <c r="AH200" s="61">
        <f>$G$200/$E$200</f>
        <v>730</v>
      </c>
      <c r="AI200" s="61">
        <f t="shared" si="93"/>
        <v>730</v>
      </c>
      <c r="AJ200" s="61">
        <f>$G$200/$E$200</f>
        <v>730</v>
      </c>
      <c r="AK200" s="61">
        <f>AI200+AJ200</f>
        <v>1460</v>
      </c>
      <c r="AL200" s="61">
        <f>$G$200/$E$200</f>
        <v>730</v>
      </c>
      <c r="AM200" s="61">
        <f>AK200+AL200</f>
        <v>2190</v>
      </c>
      <c r="AN200" s="61">
        <f>$G$200/$E$200</f>
        <v>730</v>
      </c>
      <c r="AO200" s="61">
        <f t="shared" si="98"/>
        <v>2920</v>
      </c>
      <c r="AP200" s="61">
        <f>$G$200/$E$200</f>
        <v>730</v>
      </c>
      <c r="AQ200" s="61">
        <f t="shared" si="99"/>
        <v>3650</v>
      </c>
      <c r="AR200" s="61">
        <f>$G$200/$E$200</f>
        <v>730</v>
      </c>
      <c r="AS200" s="61">
        <f t="shared" si="100"/>
        <v>4380</v>
      </c>
      <c r="AT200" s="61">
        <f>$G$200/$E$200</f>
        <v>730</v>
      </c>
      <c r="AU200" s="61">
        <f t="shared" si="101"/>
        <v>5110</v>
      </c>
      <c r="AV200" s="57">
        <f t="shared" si="96"/>
        <v>2190</v>
      </c>
    </row>
    <row r="201" spans="1:48" s="72" customFormat="1" x14ac:dyDescent="0.2">
      <c r="A201" s="80" t="s">
        <v>313</v>
      </c>
      <c r="B201" s="68"/>
      <c r="C201" s="69">
        <v>41274</v>
      </c>
      <c r="D201" s="68"/>
      <c r="E201" s="68">
        <v>10</v>
      </c>
      <c r="F201" s="68"/>
      <c r="G201" s="57">
        <v>17600</v>
      </c>
      <c r="H201" s="57"/>
      <c r="I201" s="65"/>
      <c r="J201" s="57"/>
      <c r="K201" s="65"/>
      <c r="L201" s="57"/>
      <c r="M201" s="65"/>
      <c r="N201" s="65"/>
      <c r="O201" s="65"/>
      <c r="P201" s="65"/>
      <c r="Q201" s="65"/>
      <c r="R201" s="57"/>
      <c r="S201" s="65"/>
      <c r="T201" s="65"/>
      <c r="U201" s="57"/>
      <c r="V201" s="57"/>
      <c r="W201" s="57"/>
      <c r="X201" s="57"/>
      <c r="Y201" s="57"/>
      <c r="Z201" s="57"/>
      <c r="AA201" s="57"/>
      <c r="AB201" s="57"/>
      <c r="AC201" s="61"/>
      <c r="AD201" s="61"/>
      <c r="AE201" s="61"/>
      <c r="AF201" s="61"/>
      <c r="AG201" s="61"/>
      <c r="AH201" s="61"/>
      <c r="AI201" s="61"/>
      <c r="AJ201" s="61">
        <f>$G$201/$E$201</f>
        <v>1760</v>
      </c>
      <c r="AK201" s="61">
        <f>AI201+AJ201</f>
        <v>1760</v>
      </c>
      <c r="AL201" s="61">
        <f>$G$202/$E$202</f>
        <v>1267.5</v>
      </c>
      <c r="AM201" s="61">
        <f>AK201+AL201</f>
        <v>3027.5</v>
      </c>
      <c r="AN201" s="61">
        <f>$G$202/$E$202</f>
        <v>1267.5</v>
      </c>
      <c r="AO201" s="61">
        <f t="shared" si="98"/>
        <v>4295</v>
      </c>
      <c r="AP201" s="61">
        <f>$G$201/$E$201</f>
        <v>1760</v>
      </c>
      <c r="AQ201" s="61">
        <f t="shared" si="99"/>
        <v>6055</v>
      </c>
      <c r="AR201" s="61">
        <f>$G$201/$E$201</f>
        <v>1760</v>
      </c>
      <c r="AS201" s="61">
        <f t="shared" si="100"/>
        <v>7815</v>
      </c>
      <c r="AT201" s="61">
        <f>$G$201/$E$201</f>
        <v>1760</v>
      </c>
      <c r="AU201" s="61">
        <f t="shared" si="101"/>
        <v>9575</v>
      </c>
      <c r="AV201" s="57">
        <f t="shared" si="96"/>
        <v>8025</v>
      </c>
    </row>
    <row r="202" spans="1:48" x14ac:dyDescent="0.2">
      <c r="A202" s="79" t="s">
        <v>315</v>
      </c>
      <c r="B202" s="54"/>
      <c r="C202" s="71">
        <v>41639</v>
      </c>
      <c r="D202" s="54"/>
      <c r="E202" s="54">
        <v>10</v>
      </c>
      <c r="F202" s="54"/>
      <c r="G202" s="57">
        <v>12675</v>
      </c>
      <c r="H202" s="56"/>
      <c r="I202" s="65"/>
      <c r="J202" s="56"/>
      <c r="K202" s="65"/>
      <c r="L202" s="56"/>
      <c r="M202" s="65"/>
      <c r="N202" s="65"/>
      <c r="O202" s="65"/>
      <c r="P202" s="65"/>
      <c r="Q202" s="65"/>
      <c r="R202" s="56"/>
      <c r="S202" s="65"/>
      <c r="T202" s="65"/>
      <c r="U202" s="57"/>
      <c r="V202" s="57"/>
      <c r="W202" s="57"/>
      <c r="X202" s="57"/>
      <c r="Y202" s="57"/>
      <c r="Z202" s="57"/>
      <c r="AA202" s="57"/>
      <c r="AB202" s="57"/>
      <c r="AC202" s="61"/>
      <c r="AD202" s="59"/>
      <c r="AE202" s="59"/>
      <c r="AF202" s="59"/>
      <c r="AG202" s="59"/>
      <c r="AH202" s="61"/>
      <c r="AI202" s="61"/>
      <c r="AJ202" s="61">
        <v>0</v>
      </c>
      <c r="AK202" s="61">
        <f>AI202+AJ202</f>
        <v>0</v>
      </c>
      <c r="AL202" s="61">
        <f>$G$202/$E$202</f>
        <v>1267.5</v>
      </c>
      <c r="AM202" s="61">
        <f>AK202+AL202</f>
        <v>1267.5</v>
      </c>
      <c r="AN202" s="61">
        <f>$G$202/$E$202</f>
        <v>1267.5</v>
      </c>
      <c r="AO202" s="61">
        <f t="shared" si="98"/>
        <v>2535</v>
      </c>
      <c r="AP202" s="61">
        <f>$G$202/$E$202</f>
        <v>1267.5</v>
      </c>
      <c r="AQ202" s="61">
        <f t="shared" si="99"/>
        <v>3802.5</v>
      </c>
      <c r="AR202" s="61">
        <f>$G$202/$E$202</f>
        <v>1267.5</v>
      </c>
      <c r="AS202" s="61">
        <f t="shared" si="100"/>
        <v>5070</v>
      </c>
      <c r="AT202" s="61">
        <f>$G$202/$E$202</f>
        <v>1267.5</v>
      </c>
      <c r="AU202" s="61">
        <f t="shared" si="101"/>
        <v>6337.5</v>
      </c>
      <c r="AV202" s="57">
        <f t="shared" si="96"/>
        <v>6337.5</v>
      </c>
    </row>
    <row r="203" spans="1:48" x14ac:dyDescent="0.2">
      <c r="A203" s="79" t="s">
        <v>316</v>
      </c>
      <c r="B203" s="54"/>
      <c r="C203" s="71">
        <v>42004</v>
      </c>
      <c r="D203" s="54"/>
      <c r="E203" s="54">
        <v>10</v>
      </c>
      <c r="F203" s="54"/>
      <c r="G203" s="57">
        <v>11250</v>
      </c>
      <c r="H203" s="56"/>
      <c r="I203" s="65"/>
      <c r="J203" s="56"/>
      <c r="K203" s="65"/>
      <c r="L203" s="56"/>
      <c r="M203" s="65"/>
      <c r="N203" s="65"/>
      <c r="O203" s="65"/>
      <c r="P203" s="65"/>
      <c r="Q203" s="65"/>
      <c r="R203" s="56"/>
      <c r="S203" s="65"/>
      <c r="T203" s="65"/>
      <c r="U203" s="57"/>
      <c r="V203" s="57"/>
      <c r="W203" s="57"/>
      <c r="X203" s="57"/>
      <c r="Y203" s="57"/>
      <c r="Z203" s="57"/>
      <c r="AA203" s="57"/>
      <c r="AB203" s="57"/>
      <c r="AC203" s="61"/>
      <c r="AD203" s="61"/>
      <c r="AE203" s="61"/>
      <c r="AF203" s="61"/>
      <c r="AG203" s="61"/>
      <c r="AH203" s="59"/>
      <c r="AI203" s="59"/>
      <c r="AJ203" s="61"/>
      <c r="AK203" s="61"/>
      <c r="AL203" s="61"/>
      <c r="AM203" s="61"/>
      <c r="AN203" s="61">
        <f>G203/10</f>
        <v>1125</v>
      </c>
      <c r="AO203" s="61">
        <f t="shared" si="98"/>
        <v>1125</v>
      </c>
      <c r="AP203" s="61">
        <f>$G$203/$E$203</f>
        <v>1125</v>
      </c>
      <c r="AQ203" s="61">
        <f t="shared" si="99"/>
        <v>2250</v>
      </c>
      <c r="AR203" s="61">
        <f>$G$203/$E$203</f>
        <v>1125</v>
      </c>
      <c r="AS203" s="61">
        <f t="shared" si="100"/>
        <v>3375</v>
      </c>
      <c r="AT203" s="61">
        <f>$G$203/$E$203</f>
        <v>1125</v>
      </c>
      <c r="AU203" s="61">
        <f t="shared" si="101"/>
        <v>4500</v>
      </c>
      <c r="AV203" s="57">
        <f t="shared" si="96"/>
        <v>6750</v>
      </c>
    </row>
    <row r="204" spans="1:48" x14ac:dyDescent="0.2">
      <c r="A204" s="83" t="s">
        <v>317</v>
      </c>
      <c r="B204" s="54"/>
      <c r="C204" s="71">
        <v>42369</v>
      </c>
      <c r="D204" s="54"/>
      <c r="E204" s="54">
        <v>10</v>
      </c>
      <c r="F204" s="54"/>
      <c r="G204" s="57">
        <v>21375</v>
      </c>
      <c r="H204" s="56"/>
      <c r="I204" s="65"/>
      <c r="J204" s="56"/>
      <c r="K204" s="65"/>
      <c r="L204" s="56"/>
      <c r="M204" s="65"/>
      <c r="N204" s="65"/>
      <c r="O204" s="65"/>
      <c r="P204" s="65"/>
      <c r="Q204" s="65"/>
      <c r="R204" s="56"/>
      <c r="S204" s="65"/>
      <c r="T204" s="65"/>
      <c r="U204" s="57"/>
      <c r="V204" s="57"/>
      <c r="W204" s="57"/>
      <c r="X204" s="57"/>
      <c r="Y204" s="57"/>
      <c r="Z204" s="57"/>
      <c r="AA204" s="57"/>
      <c r="AB204" s="57"/>
      <c r="AC204" s="61"/>
      <c r="AD204" s="61"/>
      <c r="AE204" s="61"/>
      <c r="AF204" s="61"/>
      <c r="AG204" s="61"/>
      <c r="AH204" s="61"/>
      <c r="AI204" s="61"/>
      <c r="AJ204" s="59"/>
      <c r="AK204" s="59"/>
      <c r="AL204" s="59"/>
      <c r="AM204" s="61"/>
      <c r="AN204" s="61"/>
      <c r="AO204" s="61"/>
      <c r="AP204" s="61">
        <f>$G$204/$E$204</f>
        <v>2137.5</v>
      </c>
      <c r="AQ204" s="61">
        <f t="shared" si="99"/>
        <v>2137.5</v>
      </c>
      <c r="AR204" s="61">
        <f>$G$204/$E$204</f>
        <v>2137.5</v>
      </c>
      <c r="AS204" s="61">
        <f t="shared" si="100"/>
        <v>4275</v>
      </c>
      <c r="AT204" s="61">
        <f>$G$204/$E$204</f>
        <v>2137.5</v>
      </c>
      <c r="AU204" s="61">
        <f t="shared" si="101"/>
        <v>6412.5</v>
      </c>
      <c r="AV204" s="57">
        <f t="shared" si="96"/>
        <v>14962.5</v>
      </c>
    </row>
    <row r="205" spans="1:48" x14ac:dyDescent="0.2">
      <c r="A205" s="83" t="s">
        <v>318</v>
      </c>
      <c r="B205" s="54"/>
      <c r="C205" s="71">
        <v>42735</v>
      </c>
      <c r="D205" s="54"/>
      <c r="E205" s="54">
        <v>10</v>
      </c>
      <c r="F205" s="54"/>
      <c r="G205" s="57">
        <v>41440</v>
      </c>
      <c r="H205" s="56"/>
      <c r="I205" s="65"/>
      <c r="J205" s="56"/>
      <c r="K205" s="65"/>
      <c r="L205" s="56"/>
      <c r="M205" s="65"/>
      <c r="N205" s="65"/>
      <c r="O205" s="65"/>
      <c r="P205" s="65"/>
      <c r="Q205" s="65"/>
      <c r="R205" s="56"/>
      <c r="S205" s="65"/>
      <c r="T205" s="65"/>
      <c r="U205" s="57"/>
      <c r="V205" s="57"/>
      <c r="W205" s="57"/>
      <c r="X205" s="57"/>
      <c r="Y205" s="57"/>
      <c r="Z205" s="57"/>
      <c r="AA205" s="57"/>
      <c r="AB205" s="57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59"/>
      <c r="AN205" s="59"/>
      <c r="AO205" s="59"/>
      <c r="AP205" s="59"/>
      <c r="AQ205" s="61"/>
      <c r="AR205" s="61">
        <f>$G$205/$E$205</f>
        <v>4144</v>
      </c>
      <c r="AS205" s="61">
        <f>AQ205+AR205</f>
        <v>4144</v>
      </c>
      <c r="AT205" s="61">
        <f>$G$205/$E$205</f>
        <v>4144</v>
      </c>
      <c r="AU205" s="61">
        <f>AS205+AT205</f>
        <v>8288</v>
      </c>
      <c r="AV205" s="57">
        <f t="shared" si="96"/>
        <v>33152</v>
      </c>
    </row>
    <row r="206" spans="1:48" x14ac:dyDescent="0.2">
      <c r="A206" s="83" t="s">
        <v>319</v>
      </c>
      <c r="B206" s="54"/>
      <c r="C206" s="71">
        <v>43100</v>
      </c>
      <c r="D206" s="54"/>
      <c r="E206" s="54">
        <v>10</v>
      </c>
      <c r="F206" s="54"/>
      <c r="G206" s="58">
        <v>22049</v>
      </c>
      <c r="H206" s="56"/>
      <c r="I206" s="65"/>
      <c r="J206" s="56"/>
      <c r="K206" s="65"/>
      <c r="L206" s="56"/>
      <c r="M206" s="65"/>
      <c r="N206" s="65"/>
      <c r="O206" s="65"/>
      <c r="P206" s="65"/>
      <c r="Q206" s="65"/>
      <c r="R206" s="56"/>
      <c r="S206" s="65"/>
      <c r="T206" s="65"/>
      <c r="U206" s="57"/>
      <c r="V206" s="57"/>
      <c r="W206" s="57"/>
      <c r="X206" s="57"/>
      <c r="Y206" s="57"/>
      <c r="Z206" s="57"/>
      <c r="AA206" s="57"/>
      <c r="AB206" s="57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59">
        <v>0</v>
      </c>
      <c r="AR206" s="59">
        <v>0</v>
      </c>
      <c r="AS206" s="59">
        <v>0</v>
      </c>
      <c r="AT206" s="59">
        <f>$G$206/$E$206</f>
        <v>2204.9</v>
      </c>
      <c r="AU206" s="59">
        <f>AS206+AT206</f>
        <v>2204.9</v>
      </c>
      <c r="AV206" s="58">
        <f>+G206-AU206</f>
        <v>19844.099999999999</v>
      </c>
    </row>
    <row r="207" spans="1:48" x14ac:dyDescent="0.2">
      <c r="A207" s="60" t="s">
        <v>320</v>
      </c>
      <c r="B207" s="54"/>
      <c r="C207" s="36"/>
      <c r="D207" s="54"/>
      <c r="E207" s="54"/>
      <c r="F207" s="54"/>
      <c r="G207" s="57">
        <f>SUM(G142:G206)</f>
        <v>428377.28</v>
      </c>
      <c r="H207" s="56"/>
      <c r="I207" s="56">
        <f>SUM(I142:I200)</f>
        <v>74491.139999999985</v>
      </c>
      <c r="J207" s="56"/>
      <c r="K207" s="56">
        <f>SUM(K142:K200)</f>
        <v>7000.6900000000005</v>
      </c>
      <c r="L207" s="56"/>
      <c r="M207" s="56">
        <f>SUM(M142:M200)</f>
        <v>81491.829999999987</v>
      </c>
      <c r="N207" s="56"/>
      <c r="O207" s="56">
        <f>SUM(O142:O200)</f>
        <v>7581.6900000000005</v>
      </c>
      <c r="P207" s="56"/>
      <c r="Q207" s="56">
        <f>SUM(Q142:Q200)</f>
        <v>87791.039999999979</v>
      </c>
      <c r="R207" s="56"/>
      <c r="S207" s="56">
        <f>SUM(S142:S200)</f>
        <v>13819.58</v>
      </c>
      <c r="T207" s="56"/>
      <c r="U207" s="57">
        <f>SUM(U142:U200)</f>
        <v>118327</v>
      </c>
      <c r="V207" s="57">
        <f>SUM(V142:V200)</f>
        <v>9851.9529999999995</v>
      </c>
      <c r="W207" s="57">
        <f>SUM(W142:W200)</f>
        <v>128178.95300000001</v>
      </c>
      <c r="X207" s="57">
        <f>SUM(X142:X200)</f>
        <v>12109.2</v>
      </c>
      <c r="Y207" s="57">
        <f>SUM(Y142:Y200)</f>
        <v>140288.15300000002</v>
      </c>
      <c r="Z207" s="57">
        <f>SUM(Z187:Z200)</f>
        <v>11745.21052631579</v>
      </c>
      <c r="AA207" s="57">
        <f>SUM(AA142:AA200)</f>
        <v>152033.36352631581</v>
      </c>
      <c r="AB207" s="57">
        <f>SUM(AB142:AB200)</f>
        <v>14736.7</v>
      </c>
      <c r="AC207" s="57">
        <f>SUM(AC142:AC200)</f>
        <v>166770.06352631579</v>
      </c>
      <c r="AD207" s="57">
        <f>SUM(AD142:AD202)</f>
        <v>15666.6</v>
      </c>
      <c r="AE207" s="57">
        <f>SUM(AE142:AE202)</f>
        <v>182436.6635263158</v>
      </c>
      <c r="AF207" s="57">
        <f>SUM(AF142:AF202)</f>
        <v>16012</v>
      </c>
      <c r="AG207" s="57">
        <f>SUM(AG142:AG202)</f>
        <v>198448.66352631577</v>
      </c>
      <c r="AH207" s="57">
        <f t="shared" ref="AH207:AO207" si="108">SUM(AH142:AH203)</f>
        <v>17400.3</v>
      </c>
      <c r="AI207" s="57">
        <f t="shared" si="108"/>
        <v>215848.96352631578</v>
      </c>
      <c r="AJ207" s="57">
        <f t="shared" si="108"/>
        <v>18138.3</v>
      </c>
      <c r="AK207" s="57">
        <f t="shared" si="108"/>
        <v>233987.26352631583</v>
      </c>
      <c r="AL207" s="57">
        <f t="shared" si="108"/>
        <v>17873.3</v>
      </c>
      <c r="AM207" s="57">
        <f t="shared" si="108"/>
        <v>251860.56352631579</v>
      </c>
      <c r="AN207" s="57">
        <f t="shared" si="108"/>
        <v>18353.3</v>
      </c>
      <c r="AO207" s="57">
        <f t="shared" si="108"/>
        <v>270213.86352631578</v>
      </c>
      <c r="AP207" s="57">
        <f>SUM(AP142:AP204)</f>
        <v>18413.3</v>
      </c>
      <c r="AQ207" s="57">
        <f t="shared" ref="AQ207:AV207" si="109">SUM(AQ142:AQ206)</f>
        <v>288627.16352631582</v>
      </c>
      <c r="AR207" s="57">
        <f t="shared" si="109"/>
        <v>19323.099999999999</v>
      </c>
      <c r="AS207" s="57">
        <f t="shared" si="109"/>
        <v>307950.2635263158</v>
      </c>
      <c r="AT207" s="57">
        <f t="shared" si="109"/>
        <v>19756</v>
      </c>
      <c r="AU207" s="57">
        <f t="shared" si="109"/>
        <v>327706.2635263158</v>
      </c>
      <c r="AV207" s="57">
        <f t="shared" si="109"/>
        <v>100671.0164736842</v>
      </c>
    </row>
    <row r="208" spans="1:48" x14ac:dyDescent="0.2">
      <c r="A208" s="60"/>
      <c r="B208" s="54"/>
      <c r="C208" s="36"/>
      <c r="D208" s="54"/>
      <c r="E208" s="54"/>
      <c r="F208" s="54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7"/>
      <c r="V208" s="56"/>
      <c r="W208" s="57"/>
      <c r="X208" s="56"/>
      <c r="Y208" s="57"/>
      <c r="Z208" s="57"/>
      <c r="AA208" s="57"/>
      <c r="AB208" s="57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57"/>
    </row>
    <row r="209" spans="1:48" x14ac:dyDescent="0.2">
      <c r="A209" s="60"/>
      <c r="B209" s="54"/>
      <c r="C209" s="36"/>
      <c r="D209" s="54"/>
      <c r="E209" s="54"/>
      <c r="F209" s="54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7"/>
      <c r="V209" s="56"/>
      <c r="W209" s="57"/>
      <c r="X209" s="56"/>
      <c r="Y209" s="57"/>
      <c r="Z209" s="57"/>
      <c r="AA209" s="57"/>
      <c r="AB209" s="57"/>
      <c r="AC209" s="61"/>
      <c r="AD209" s="61"/>
      <c r="AE209" s="61"/>
      <c r="AF209" s="61"/>
      <c r="AG209" s="61"/>
      <c r="AH209" s="61"/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  <c r="AV209" s="57"/>
    </row>
    <row r="210" spans="1:48" x14ac:dyDescent="0.2">
      <c r="A210" s="54"/>
      <c r="B210" s="54"/>
      <c r="C210" s="36"/>
      <c r="D210" s="54"/>
      <c r="E210" s="54"/>
      <c r="F210" s="54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7"/>
      <c r="V210" s="56"/>
      <c r="W210" s="57"/>
      <c r="X210" s="56"/>
      <c r="Y210" s="57"/>
      <c r="Z210" s="57"/>
      <c r="AA210" s="57"/>
      <c r="AB210" s="57"/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57"/>
    </row>
    <row r="211" spans="1:48" x14ac:dyDescent="0.2">
      <c r="A211" s="51" t="s">
        <v>321</v>
      </c>
      <c r="B211" s="54"/>
      <c r="C211" s="36" t="s">
        <v>255</v>
      </c>
      <c r="D211" s="54"/>
      <c r="E211" s="54"/>
      <c r="F211" s="54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7"/>
      <c r="V211" s="56"/>
      <c r="W211" s="57"/>
      <c r="X211" s="56"/>
      <c r="Y211" s="57"/>
      <c r="Z211" s="57"/>
      <c r="AA211" s="57"/>
      <c r="AB211" s="57"/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57"/>
    </row>
    <row r="212" spans="1:48" x14ac:dyDescent="0.2">
      <c r="A212" s="54"/>
      <c r="B212" s="54"/>
      <c r="C212" s="36" t="s">
        <v>187</v>
      </c>
      <c r="D212" s="54"/>
      <c r="E212" s="54">
        <v>33</v>
      </c>
      <c r="F212" s="54"/>
      <c r="G212" s="55">
        <v>187.5</v>
      </c>
      <c r="H212" s="56"/>
      <c r="I212" s="55">
        <v>59.65</v>
      </c>
      <c r="J212" s="56"/>
      <c r="K212" s="55">
        <v>5.68</v>
      </c>
      <c r="L212" s="56"/>
      <c r="M212" s="55">
        <f>SUM(I212:K212)</f>
        <v>65.33</v>
      </c>
      <c r="N212" s="57"/>
      <c r="O212" s="55">
        <v>5.68</v>
      </c>
      <c r="P212" s="57"/>
      <c r="Q212" s="55">
        <f>SUM(M212:O212)</f>
        <v>71.009999999999991</v>
      </c>
      <c r="R212" s="56"/>
      <c r="S212" s="55">
        <v>5.68</v>
      </c>
      <c r="T212" s="57"/>
      <c r="U212" s="58">
        <v>89</v>
      </c>
      <c r="V212" s="58">
        <f>+G212/E212</f>
        <v>5.6818181818181817</v>
      </c>
      <c r="W212" s="58">
        <f>+U212+V212</f>
        <v>94.681818181818187</v>
      </c>
      <c r="X212" s="58">
        <f>+G212/E212</f>
        <v>5.6818181818181817</v>
      </c>
      <c r="Y212" s="58">
        <f>+W212+X212</f>
        <v>100.36363636363637</v>
      </c>
      <c r="Z212" s="58">
        <v>6</v>
      </c>
      <c r="AA212" s="58">
        <v>106</v>
      </c>
      <c r="AB212" s="58">
        <f>G212/E212</f>
        <v>5.6818181818181817</v>
      </c>
      <c r="AC212" s="59">
        <f>AA212+AB212</f>
        <v>111.68181818181819</v>
      </c>
      <c r="AD212" s="59">
        <f>G212/E212</f>
        <v>5.6818181818181817</v>
      </c>
      <c r="AE212" s="59">
        <f>AC212+AD212</f>
        <v>117.36363636363637</v>
      </c>
      <c r="AF212" s="59">
        <f>$G$212/$E$212</f>
        <v>5.6818181818181817</v>
      </c>
      <c r="AG212" s="59">
        <f>AE212+AF212</f>
        <v>123.04545454545456</v>
      </c>
      <c r="AH212" s="59">
        <f>$G$212/$E$212</f>
        <v>5.6818181818181817</v>
      </c>
      <c r="AI212" s="59">
        <f>AG212+AH212</f>
        <v>128.72727272727275</v>
      </c>
      <c r="AJ212" s="59">
        <f>$G$212/$E$212</f>
        <v>5.6818181818181817</v>
      </c>
      <c r="AK212" s="59">
        <f>AI212+AJ212</f>
        <v>134.40909090909093</v>
      </c>
      <c r="AL212" s="59">
        <f>$G$212/$E$212</f>
        <v>5.6818181818181817</v>
      </c>
      <c r="AM212" s="59">
        <f>AK212+AL212</f>
        <v>140.09090909090912</v>
      </c>
      <c r="AN212" s="59">
        <f>$G$212/$E$212</f>
        <v>5.6818181818181817</v>
      </c>
      <c r="AO212" s="59">
        <f>AM212+AN212</f>
        <v>145.77272727272731</v>
      </c>
      <c r="AP212" s="59">
        <f>$G$212/$E$212</f>
        <v>5.6818181818181817</v>
      </c>
      <c r="AQ212" s="59">
        <f>AO212+AP212</f>
        <v>151.4545454545455</v>
      </c>
      <c r="AR212" s="59">
        <f>$G$212/$E$212</f>
        <v>5.6818181818181817</v>
      </c>
      <c r="AS212" s="59">
        <f>AQ212+AR212</f>
        <v>157.13636363636368</v>
      </c>
      <c r="AT212" s="59">
        <f>$G$212/$E$212</f>
        <v>5.6818181818181817</v>
      </c>
      <c r="AU212" s="59">
        <f>AS212+AT212</f>
        <v>162.81818181818187</v>
      </c>
      <c r="AV212" s="58">
        <f>+G212-AU212</f>
        <v>24.68181818181813</v>
      </c>
    </row>
    <row r="213" spans="1:48" x14ac:dyDescent="0.2">
      <c r="A213" s="60" t="s">
        <v>322</v>
      </c>
      <c r="B213" s="54"/>
      <c r="C213" s="36"/>
      <c r="D213" s="54"/>
      <c r="E213" s="54"/>
      <c r="F213" s="54"/>
      <c r="G213" s="56">
        <f>G212</f>
        <v>187.5</v>
      </c>
      <c r="H213" s="56"/>
      <c r="I213" s="56">
        <f>I212</f>
        <v>59.65</v>
      </c>
      <c r="J213" s="56"/>
      <c r="K213" s="56">
        <f>K212</f>
        <v>5.68</v>
      </c>
      <c r="L213" s="56"/>
      <c r="M213" s="56">
        <f>M212</f>
        <v>65.33</v>
      </c>
      <c r="N213" s="56"/>
      <c r="O213" s="56">
        <f>O212</f>
        <v>5.68</v>
      </c>
      <c r="P213" s="56"/>
      <c r="Q213" s="56">
        <f>Q212</f>
        <v>71.009999999999991</v>
      </c>
      <c r="R213" s="56"/>
      <c r="S213" s="56">
        <f>S212</f>
        <v>5.68</v>
      </c>
      <c r="T213" s="56"/>
      <c r="U213" s="57">
        <f>SUM(U212)</f>
        <v>89</v>
      </c>
      <c r="V213" s="57">
        <f>SUM(V212)</f>
        <v>5.6818181818181817</v>
      </c>
      <c r="W213" s="57">
        <f>SUM(W212)</f>
        <v>94.681818181818187</v>
      </c>
      <c r="X213" s="57">
        <f>SUM(X212)</f>
        <v>5.6818181818181817</v>
      </c>
      <c r="Y213" s="57">
        <f>SUM(Y212)</f>
        <v>100.36363636363637</v>
      </c>
      <c r="Z213" s="57">
        <v>6</v>
      </c>
      <c r="AA213" s="57">
        <v>106</v>
      </c>
      <c r="AB213" s="57">
        <f t="shared" ref="AB213:AI213" si="110">AB212</f>
        <v>5.6818181818181817</v>
      </c>
      <c r="AC213" s="57">
        <f t="shared" si="110"/>
        <v>111.68181818181819</v>
      </c>
      <c r="AD213" s="57">
        <f t="shared" si="110"/>
        <v>5.6818181818181817</v>
      </c>
      <c r="AE213" s="57">
        <f t="shared" si="110"/>
        <v>117.36363636363637</v>
      </c>
      <c r="AF213" s="57">
        <f t="shared" si="110"/>
        <v>5.6818181818181817</v>
      </c>
      <c r="AG213" s="57">
        <f t="shared" si="110"/>
        <v>123.04545454545456</v>
      </c>
      <c r="AH213" s="57">
        <f t="shared" si="110"/>
        <v>5.6818181818181817</v>
      </c>
      <c r="AI213" s="57">
        <f t="shared" si="110"/>
        <v>128.72727272727275</v>
      </c>
      <c r="AJ213" s="57">
        <f>AJ212</f>
        <v>5.6818181818181817</v>
      </c>
      <c r="AK213" s="57">
        <f>AK212</f>
        <v>134.40909090909093</v>
      </c>
      <c r="AL213" s="57">
        <f>AL212</f>
        <v>5.6818181818181817</v>
      </c>
      <c r="AM213" s="57">
        <f>AM212</f>
        <v>140.09090909090912</v>
      </c>
      <c r="AN213" s="57">
        <f>SUM(AN212)</f>
        <v>5.6818181818181817</v>
      </c>
      <c r="AO213" s="57">
        <f>AM213+AN213</f>
        <v>145.77272727272731</v>
      </c>
      <c r="AP213" s="57">
        <f>SUM(AP212)</f>
        <v>5.6818181818181817</v>
      </c>
      <c r="AQ213" s="57">
        <f>AO213+AP213</f>
        <v>151.4545454545455</v>
      </c>
      <c r="AR213" s="57">
        <f>SUM(AR212)</f>
        <v>5.6818181818181817</v>
      </c>
      <c r="AS213" s="57">
        <f>AQ213+AR213</f>
        <v>157.13636363636368</v>
      </c>
      <c r="AT213" s="57">
        <f>SUM(AT212)</f>
        <v>5.6818181818181817</v>
      </c>
      <c r="AU213" s="57">
        <f>AS213+AT213</f>
        <v>162.81818181818187</v>
      </c>
      <c r="AV213" s="57">
        <f>SUM(AV212)</f>
        <v>24.68181818181813</v>
      </c>
    </row>
    <row r="214" spans="1:48" x14ac:dyDescent="0.2">
      <c r="A214" s="60"/>
      <c r="B214" s="54"/>
      <c r="C214" s="36"/>
      <c r="D214" s="54"/>
      <c r="E214" s="54"/>
      <c r="F214" s="54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7"/>
      <c r="V214" s="56"/>
      <c r="W214" s="57"/>
      <c r="X214" s="56"/>
      <c r="Y214" s="57"/>
      <c r="Z214" s="57"/>
      <c r="AA214" s="57"/>
      <c r="AB214" s="57"/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57"/>
    </row>
    <row r="215" spans="1:48" x14ac:dyDescent="0.2">
      <c r="A215" s="84" t="s">
        <v>323</v>
      </c>
      <c r="B215" s="54"/>
      <c r="C215" s="36"/>
      <c r="D215" s="54"/>
      <c r="E215" s="54"/>
      <c r="F215" s="54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7"/>
      <c r="V215" s="56"/>
      <c r="W215" s="57"/>
      <c r="X215" s="56"/>
      <c r="Y215" s="57"/>
      <c r="Z215" s="57"/>
      <c r="AA215" s="57"/>
      <c r="AB215" s="57"/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57"/>
    </row>
    <row r="216" spans="1:48" x14ac:dyDescent="0.2">
      <c r="A216" s="60"/>
      <c r="B216" s="54"/>
      <c r="C216" s="36" t="s">
        <v>224</v>
      </c>
      <c r="D216" s="54"/>
      <c r="E216" s="54">
        <v>20</v>
      </c>
      <c r="F216" s="54"/>
      <c r="G216" s="56">
        <v>78</v>
      </c>
      <c r="H216" s="56"/>
      <c r="I216" s="56">
        <v>78</v>
      </c>
      <c r="J216" s="56"/>
      <c r="K216" s="63" t="s">
        <v>191</v>
      </c>
      <c r="L216" s="56"/>
      <c r="M216" s="63">
        <f>SUM(I216:K216)</f>
        <v>78</v>
      </c>
      <c r="N216" s="63"/>
      <c r="O216" s="63" t="s">
        <v>191</v>
      </c>
      <c r="P216" s="63"/>
      <c r="Q216" s="63">
        <f>SUM(M216:O216)</f>
        <v>78</v>
      </c>
      <c r="R216" s="56"/>
      <c r="S216" s="63" t="s">
        <v>191</v>
      </c>
      <c r="T216" s="63"/>
      <c r="U216" s="57">
        <v>78</v>
      </c>
      <c r="V216" s="56">
        <v>0</v>
      </c>
      <c r="W216" s="57">
        <f t="shared" ref="W216:W222" si="111">+U216+V216</f>
        <v>78</v>
      </c>
      <c r="X216" s="56">
        <v>0</v>
      </c>
      <c r="Y216" s="57">
        <f t="shared" ref="Y216:Y229" si="112">+W216+X216</f>
        <v>78</v>
      </c>
      <c r="Z216" s="57"/>
      <c r="AA216" s="57">
        <v>78</v>
      </c>
      <c r="AB216" s="57"/>
      <c r="AC216" s="61">
        <f t="shared" ref="AC216:AC229" si="113">AA216+AB216</f>
        <v>78</v>
      </c>
      <c r="AD216" s="61"/>
      <c r="AE216" s="61">
        <f t="shared" ref="AE216:AE229" si="114">AC216+AD216</f>
        <v>78</v>
      </c>
      <c r="AF216" s="61"/>
      <c r="AG216" s="61">
        <f t="shared" ref="AG216:AG224" si="115">AE216+AF216</f>
        <v>78</v>
      </c>
      <c r="AH216" s="61"/>
      <c r="AI216" s="61">
        <f t="shared" ref="AI216:AI224" si="116">AG216+AH216</f>
        <v>78</v>
      </c>
      <c r="AJ216" s="61"/>
      <c r="AK216" s="61">
        <f t="shared" ref="AK216:AK229" si="117">AI216+AJ216</f>
        <v>78</v>
      </c>
      <c r="AL216" s="61"/>
      <c r="AM216" s="61">
        <f t="shared" ref="AM216:AM229" si="118">AK216+AL216</f>
        <v>78</v>
      </c>
      <c r="AN216" s="61"/>
      <c r="AO216" s="61">
        <f>AM216+AN216</f>
        <v>78</v>
      </c>
      <c r="AP216" s="61"/>
      <c r="AQ216" s="61">
        <f>AO216+AP216</f>
        <v>78</v>
      </c>
      <c r="AR216" s="61"/>
      <c r="AS216" s="61">
        <f>AQ216+AR216</f>
        <v>78</v>
      </c>
      <c r="AT216" s="61"/>
      <c r="AU216" s="61">
        <f>AS216+AT216</f>
        <v>78</v>
      </c>
      <c r="AV216" s="57">
        <f t="shared" ref="AV216:AV229" si="119">+G216-AU216</f>
        <v>0</v>
      </c>
    </row>
    <row r="217" spans="1:48" x14ac:dyDescent="0.2">
      <c r="A217" s="60"/>
      <c r="B217" s="54"/>
      <c r="C217" s="36" t="s">
        <v>324</v>
      </c>
      <c r="D217" s="54"/>
      <c r="E217" s="54">
        <v>20</v>
      </c>
      <c r="F217" s="54"/>
      <c r="G217" s="56">
        <v>251</v>
      </c>
      <c r="H217" s="56"/>
      <c r="I217" s="56">
        <v>213.35</v>
      </c>
      <c r="J217" s="56"/>
      <c r="K217" s="56">
        <v>12.55</v>
      </c>
      <c r="L217" s="56"/>
      <c r="M217" s="63">
        <f>SUM(I217:K217)</f>
        <v>225.9</v>
      </c>
      <c r="N217" s="63"/>
      <c r="O217" s="56">
        <v>12.55</v>
      </c>
      <c r="P217" s="63"/>
      <c r="Q217" s="63">
        <f>SUM(M217:O217)</f>
        <v>238.45000000000002</v>
      </c>
      <c r="R217" s="56"/>
      <c r="S217" s="56">
        <v>12.55</v>
      </c>
      <c r="T217" s="63"/>
      <c r="U217" s="57">
        <v>251</v>
      </c>
      <c r="V217" s="56">
        <v>0</v>
      </c>
      <c r="W217" s="57">
        <f t="shared" si="111"/>
        <v>251</v>
      </c>
      <c r="X217" s="56">
        <v>0</v>
      </c>
      <c r="Y217" s="57">
        <f t="shared" si="112"/>
        <v>251</v>
      </c>
      <c r="Z217" s="57"/>
      <c r="AA217" s="57">
        <v>251</v>
      </c>
      <c r="AB217" s="57"/>
      <c r="AC217" s="61">
        <f t="shared" si="113"/>
        <v>251</v>
      </c>
      <c r="AD217" s="61"/>
      <c r="AE217" s="61">
        <f t="shared" si="114"/>
        <v>251</v>
      </c>
      <c r="AF217" s="61"/>
      <c r="AG217" s="61">
        <f t="shared" si="115"/>
        <v>251</v>
      </c>
      <c r="AH217" s="61"/>
      <c r="AI217" s="61">
        <f t="shared" si="116"/>
        <v>251</v>
      </c>
      <c r="AJ217" s="61"/>
      <c r="AK217" s="61">
        <f t="shared" si="117"/>
        <v>251</v>
      </c>
      <c r="AL217" s="61"/>
      <c r="AM217" s="61">
        <f t="shared" si="118"/>
        <v>251</v>
      </c>
      <c r="AN217" s="61"/>
      <c r="AO217" s="61">
        <f t="shared" ref="AO217:AO229" si="120">AM217+AN217</f>
        <v>251</v>
      </c>
      <c r="AP217" s="61"/>
      <c r="AQ217" s="61">
        <f t="shared" ref="AQ217:AQ229" si="121">AO217+AP217</f>
        <v>251</v>
      </c>
      <c r="AR217" s="61"/>
      <c r="AS217" s="61">
        <f t="shared" ref="AS217:AS229" si="122">AQ217+AR217</f>
        <v>251</v>
      </c>
      <c r="AT217" s="61"/>
      <c r="AU217" s="61">
        <f t="shared" ref="AU217:AU226" si="123">AS217+AT217</f>
        <v>251</v>
      </c>
      <c r="AV217" s="57">
        <f t="shared" si="119"/>
        <v>0</v>
      </c>
    </row>
    <row r="218" spans="1:48" x14ac:dyDescent="0.2">
      <c r="A218" s="60"/>
      <c r="B218" s="54"/>
      <c r="C218" s="36" t="s">
        <v>286</v>
      </c>
      <c r="D218" s="54"/>
      <c r="E218" s="54">
        <v>20</v>
      </c>
      <c r="F218" s="54"/>
      <c r="G218" s="56">
        <v>587</v>
      </c>
      <c r="H218" s="56"/>
      <c r="I218" s="56">
        <v>440.17</v>
      </c>
      <c r="J218" s="56"/>
      <c r="K218" s="56">
        <v>29.35</v>
      </c>
      <c r="L218" s="56"/>
      <c r="M218" s="63">
        <f>SUM(I218:K218)</f>
        <v>469.52000000000004</v>
      </c>
      <c r="N218" s="63"/>
      <c r="O218" s="56">
        <v>29.35</v>
      </c>
      <c r="P218" s="63"/>
      <c r="Q218" s="63">
        <f>SUM(M218:O218)</f>
        <v>498.87000000000006</v>
      </c>
      <c r="R218" s="56"/>
      <c r="S218" s="56">
        <v>29.35</v>
      </c>
      <c r="T218" s="63"/>
      <c r="U218" s="57">
        <v>587</v>
      </c>
      <c r="V218" s="56">
        <v>0</v>
      </c>
      <c r="W218" s="57">
        <f t="shared" si="111"/>
        <v>587</v>
      </c>
      <c r="X218" s="56">
        <v>0</v>
      </c>
      <c r="Y218" s="57">
        <f t="shared" si="112"/>
        <v>587</v>
      </c>
      <c r="Z218" s="57"/>
      <c r="AA218" s="57">
        <v>587</v>
      </c>
      <c r="AB218" s="57"/>
      <c r="AC218" s="61">
        <f t="shared" si="113"/>
        <v>587</v>
      </c>
      <c r="AD218" s="61"/>
      <c r="AE218" s="61">
        <f t="shared" si="114"/>
        <v>587</v>
      </c>
      <c r="AF218" s="61"/>
      <c r="AG218" s="61">
        <f t="shared" si="115"/>
        <v>587</v>
      </c>
      <c r="AH218" s="61"/>
      <c r="AI218" s="61">
        <f t="shared" si="116"/>
        <v>587</v>
      </c>
      <c r="AJ218" s="61"/>
      <c r="AK218" s="61">
        <f t="shared" si="117"/>
        <v>587</v>
      </c>
      <c r="AL218" s="61"/>
      <c r="AM218" s="61">
        <f t="shared" si="118"/>
        <v>587</v>
      </c>
      <c r="AN218" s="61"/>
      <c r="AO218" s="61">
        <f t="shared" si="120"/>
        <v>587</v>
      </c>
      <c r="AP218" s="61"/>
      <c r="AQ218" s="61">
        <f t="shared" si="121"/>
        <v>587</v>
      </c>
      <c r="AR218" s="61"/>
      <c r="AS218" s="61">
        <f t="shared" si="122"/>
        <v>587</v>
      </c>
      <c r="AT218" s="61"/>
      <c r="AU218" s="61">
        <f t="shared" si="123"/>
        <v>587</v>
      </c>
      <c r="AV218" s="57">
        <f t="shared" si="119"/>
        <v>0</v>
      </c>
    </row>
    <row r="219" spans="1:48" x14ac:dyDescent="0.2">
      <c r="A219" s="36" t="s">
        <v>325</v>
      </c>
      <c r="B219" s="54"/>
      <c r="C219" s="36" t="s">
        <v>326</v>
      </c>
      <c r="D219" s="54"/>
      <c r="E219" s="54">
        <v>10</v>
      </c>
      <c r="F219" s="54"/>
      <c r="G219" s="57">
        <v>10053.92</v>
      </c>
      <c r="H219" s="56"/>
      <c r="I219" s="65">
        <v>7037.73</v>
      </c>
      <c r="J219" s="56"/>
      <c r="K219" s="57">
        <v>1005.39</v>
      </c>
      <c r="L219" s="56"/>
      <c r="M219" s="63">
        <f>SUM(I219:K219)</f>
        <v>8043.12</v>
      </c>
      <c r="N219" s="63"/>
      <c r="O219" s="57">
        <v>1005.39</v>
      </c>
      <c r="P219" s="63"/>
      <c r="Q219" s="63">
        <f>SUM(M219:O219)</f>
        <v>9048.51</v>
      </c>
      <c r="R219" s="56"/>
      <c r="S219" s="57">
        <v>1005.39</v>
      </c>
      <c r="T219" s="63"/>
      <c r="U219" s="57">
        <v>10054</v>
      </c>
      <c r="V219" s="56">
        <v>0</v>
      </c>
      <c r="W219" s="57">
        <f t="shared" si="111"/>
        <v>10054</v>
      </c>
      <c r="X219" s="56">
        <v>0</v>
      </c>
      <c r="Y219" s="57">
        <f t="shared" si="112"/>
        <v>10054</v>
      </c>
      <c r="Z219" s="57"/>
      <c r="AA219" s="57">
        <v>10054</v>
      </c>
      <c r="AB219" s="57"/>
      <c r="AC219" s="61">
        <f t="shared" si="113"/>
        <v>10054</v>
      </c>
      <c r="AD219" s="61"/>
      <c r="AE219" s="61">
        <f t="shared" si="114"/>
        <v>10054</v>
      </c>
      <c r="AF219" s="61"/>
      <c r="AG219" s="61">
        <f t="shared" si="115"/>
        <v>10054</v>
      </c>
      <c r="AH219" s="61"/>
      <c r="AI219" s="61">
        <f t="shared" si="116"/>
        <v>10054</v>
      </c>
      <c r="AJ219" s="61"/>
      <c r="AK219" s="61">
        <f t="shared" si="117"/>
        <v>10054</v>
      </c>
      <c r="AL219" s="61"/>
      <c r="AM219" s="61">
        <f t="shared" si="118"/>
        <v>10054</v>
      </c>
      <c r="AN219" s="61"/>
      <c r="AO219" s="61">
        <f t="shared" si="120"/>
        <v>10054</v>
      </c>
      <c r="AP219" s="61"/>
      <c r="AQ219" s="61">
        <f t="shared" si="121"/>
        <v>10054</v>
      </c>
      <c r="AR219" s="61"/>
      <c r="AS219" s="61">
        <f t="shared" si="122"/>
        <v>10054</v>
      </c>
      <c r="AT219" s="61"/>
      <c r="AU219" s="61">
        <f t="shared" si="123"/>
        <v>10054</v>
      </c>
      <c r="AV219" s="57">
        <f t="shared" si="119"/>
        <v>-7.999999999992724E-2</v>
      </c>
    </row>
    <row r="220" spans="1:48" x14ac:dyDescent="0.2">
      <c r="A220" s="36" t="s">
        <v>327</v>
      </c>
      <c r="B220" s="54"/>
      <c r="C220" s="71">
        <v>38589</v>
      </c>
      <c r="D220" s="54"/>
      <c r="E220" s="54">
        <v>5</v>
      </c>
      <c r="F220" s="54"/>
      <c r="G220" s="57">
        <v>7332</v>
      </c>
      <c r="H220" s="56"/>
      <c r="I220" s="65"/>
      <c r="J220" s="56"/>
      <c r="K220" s="57"/>
      <c r="L220" s="56"/>
      <c r="M220" s="63"/>
      <c r="N220" s="63"/>
      <c r="O220" s="57"/>
      <c r="P220" s="63"/>
      <c r="Q220" s="63"/>
      <c r="R220" s="56"/>
      <c r="S220" s="57"/>
      <c r="T220" s="63"/>
      <c r="U220" s="57">
        <v>0</v>
      </c>
      <c r="V220" s="56">
        <f>+G220/E220/2</f>
        <v>733.2</v>
      </c>
      <c r="W220" s="57">
        <f t="shared" si="111"/>
        <v>733.2</v>
      </c>
      <c r="X220" s="56">
        <f>+G220/E220</f>
        <v>1466.4</v>
      </c>
      <c r="Y220" s="57">
        <f t="shared" si="112"/>
        <v>2199.6000000000004</v>
      </c>
      <c r="Z220" s="57">
        <v>1466</v>
      </c>
      <c r="AA220" s="57">
        <f t="shared" ref="AA220:AA229" si="124">Y220+Z220</f>
        <v>3665.6000000000004</v>
      </c>
      <c r="AB220" s="57">
        <f t="shared" ref="AB220:AB228" si="125">G220/E220</f>
        <v>1466.4</v>
      </c>
      <c r="AC220" s="61">
        <f t="shared" si="113"/>
        <v>5132</v>
      </c>
      <c r="AD220" s="61">
        <f t="shared" ref="AD220:AD228" si="126">G220/E220</f>
        <v>1466.4</v>
      </c>
      <c r="AE220" s="61">
        <f t="shared" si="114"/>
        <v>6598.4</v>
      </c>
      <c r="AF220" s="61">
        <v>734</v>
      </c>
      <c r="AG220" s="61">
        <f t="shared" si="115"/>
        <v>7332.4</v>
      </c>
      <c r="AH220" s="61"/>
      <c r="AI220" s="61">
        <f t="shared" si="116"/>
        <v>7332.4</v>
      </c>
      <c r="AJ220" s="61"/>
      <c r="AK220" s="61">
        <f t="shared" si="117"/>
        <v>7332.4</v>
      </c>
      <c r="AL220" s="61"/>
      <c r="AM220" s="61">
        <f t="shared" si="118"/>
        <v>7332.4</v>
      </c>
      <c r="AN220" s="61"/>
      <c r="AO220" s="61">
        <f t="shared" si="120"/>
        <v>7332.4</v>
      </c>
      <c r="AP220" s="61"/>
      <c r="AQ220" s="61">
        <f t="shared" si="121"/>
        <v>7332.4</v>
      </c>
      <c r="AR220" s="61"/>
      <c r="AS220" s="61">
        <f t="shared" si="122"/>
        <v>7332.4</v>
      </c>
      <c r="AT220" s="61"/>
      <c r="AU220" s="61">
        <f t="shared" si="123"/>
        <v>7332.4</v>
      </c>
      <c r="AV220" s="57">
        <f t="shared" si="119"/>
        <v>-0.3999999999996362</v>
      </c>
    </row>
    <row r="221" spans="1:48" x14ac:dyDescent="0.2">
      <c r="A221" s="36" t="s">
        <v>328</v>
      </c>
      <c r="B221" s="54"/>
      <c r="C221" s="71">
        <v>38807</v>
      </c>
      <c r="D221" s="54"/>
      <c r="E221" s="54">
        <v>5</v>
      </c>
      <c r="F221" s="54"/>
      <c r="G221" s="57">
        <v>6250</v>
      </c>
      <c r="H221" s="56"/>
      <c r="I221" s="65"/>
      <c r="J221" s="56"/>
      <c r="K221" s="57"/>
      <c r="L221" s="56"/>
      <c r="M221" s="63"/>
      <c r="N221" s="63"/>
      <c r="O221" s="57"/>
      <c r="P221" s="63"/>
      <c r="Q221" s="63"/>
      <c r="R221" s="56"/>
      <c r="S221" s="57"/>
      <c r="T221" s="63"/>
      <c r="U221" s="57">
        <v>0</v>
      </c>
      <c r="V221" s="56"/>
      <c r="W221" s="57">
        <f t="shared" si="111"/>
        <v>0</v>
      </c>
      <c r="X221" s="56">
        <f>+G221/E221/2</f>
        <v>625</v>
      </c>
      <c r="Y221" s="57">
        <f t="shared" si="112"/>
        <v>625</v>
      </c>
      <c r="Z221" s="57">
        <v>625</v>
      </c>
      <c r="AA221" s="57">
        <f t="shared" si="124"/>
        <v>1250</v>
      </c>
      <c r="AB221" s="57">
        <f t="shared" si="125"/>
        <v>1250</v>
      </c>
      <c r="AC221" s="61">
        <f t="shared" si="113"/>
        <v>2500</v>
      </c>
      <c r="AD221" s="61">
        <f t="shared" si="126"/>
        <v>1250</v>
      </c>
      <c r="AE221" s="61">
        <f t="shared" si="114"/>
        <v>3750</v>
      </c>
      <c r="AF221" s="61">
        <f>$G$221/$E$221</f>
        <v>1250</v>
      </c>
      <c r="AG221" s="61">
        <f t="shared" si="115"/>
        <v>5000</v>
      </c>
      <c r="AH221" s="61">
        <f>$G$221/$E$221</f>
        <v>1250</v>
      </c>
      <c r="AI221" s="61">
        <f t="shared" si="116"/>
        <v>6250</v>
      </c>
      <c r="AJ221" s="61"/>
      <c r="AK221" s="61">
        <f t="shared" si="117"/>
        <v>6250</v>
      </c>
      <c r="AL221" s="61"/>
      <c r="AM221" s="61">
        <f t="shared" si="118"/>
        <v>6250</v>
      </c>
      <c r="AN221" s="61"/>
      <c r="AO221" s="61">
        <f t="shared" si="120"/>
        <v>6250</v>
      </c>
      <c r="AP221" s="61"/>
      <c r="AQ221" s="61">
        <f t="shared" si="121"/>
        <v>6250</v>
      </c>
      <c r="AR221" s="61"/>
      <c r="AS221" s="61">
        <f t="shared" si="122"/>
        <v>6250</v>
      </c>
      <c r="AT221" s="61"/>
      <c r="AU221" s="61">
        <f t="shared" si="123"/>
        <v>6250</v>
      </c>
      <c r="AV221" s="57">
        <f t="shared" si="119"/>
        <v>0</v>
      </c>
    </row>
    <row r="222" spans="1:48" x14ac:dyDescent="0.2">
      <c r="A222" s="36" t="s">
        <v>329</v>
      </c>
      <c r="B222" s="54"/>
      <c r="C222" s="71">
        <v>38806</v>
      </c>
      <c r="D222" s="54"/>
      <c r="E222" s="54">
        <v>5</v>
      </c>
      <c r="F222" s="54"/>
      <c r="G222" s="57">
        <v>12800</v>
      </c>
      <c r="H222" s="56"/>
      <c r="I222" s="65"/>
      <c r="J222" s="56"/>
      <c r="K222" s="57"/>
      <c r="L222" s="56"/>
      <c r="M222" s="63"/>
      <c r="N222" s="63"/>
      <c r="O222" s="57"/>
      <c r="P222" s="63"/>
      <c r="Q222" s="63"/>
      <c r="R222" s="56"/>
      <c r="S222" s="57"/>
      <c r="T222" s="63"/>
      <c r="U222" s="57">
        <v>0</v>
      </c>
      <c r="V222" s="56"/>
      <c r="W222" s="57">
        <f t="shared" si="111"/>
        <v>0</v>
      </c>
      <c r="X222" s="56">
        <f>+G222/E222/2</f>
        <v>1280</v>
      </c>
      <c r="Y222" s="57">
        <f>+W222+X222</f>
        <v>1280</v>
      </c>
      <c r="Z222" s="57">
        <v>1280</v>
      </c>
      <c r="AA222" s="57">
        <f t="shared" si="124"/>
        <v>2560</v>
      </c>
      <c r="AB222" s="57">
        <f t="shared" si="125"/>
        <v>2560</v>
      </c>
      <c r="AC222" s="61">
        <f t="shared" si="113"/>
        <v>5120</v>
      </c>
      <c r="AD222" s="61">
        <f t="shared" si="126"/>
        <v>2560</v>
      </c>
      <c r="AE222" s="61">
        <f t="shared" si="114"/>
        <v>7680</v>
      </c>
      <c r="AF222" s="61">
        <f>$G$222/$E$222</f>
        <v>2560</v>
      </c>
      <c r="AG222" s="61">
        <f t="shared" si="115"/>
        <v>10240</v>
      </c>
      <c r="AH222" s="61">
        <f>$G$222/$E$222</f>
        <v>2560</v>
      </c>
      <c r="AI222" s="61">
        <f t="shared" si="116"/>
        <v>12800</v>
      </c>
      <c r="AJ222" s="61"/>
      <c r="AK222" s="61">
        <f t="shared" si="117"/>
        <v>12800</v>
      </c>
      <c r="AL222" s="61"/>
      <c r="AM222" s="61">
        <f t="shared" si="118"/>
        <v>12800</v>
      </c>
      <c r="AN222" s="61"/>
      <c r="AO222" s="61">
        <f t="shared" si="120"/>
        <v>12800</v>
      </c>
      <c r="AP222" s="61"/>
      <c r="AQ222" s="61">
        <f t="shared" si="121"/>
        <v>12800</v>
      </c>
      <c r="AR222" s="61"/>
      <c r="AS222" s="61">
        <f t="shared" si="122"/>
        <v>12800</v>
      </c>
      <c r="AT222" s="61"/>
      <c r="AU222" s="61">
        <f t="shared" si="123"/>
        <v>12800</v>
      </c>
      <c r="AV222" s="57">
        <f t="shared" si="119"/>
        <v>0</v>
      </c>
    </row>
    <row r="223" spans="1:48" x14ac:dyDescent="0.2">
      <c r="A223" s="36" t="s">
        <v>330</v>
      </c>
      <c r="B223" s="54"/>
      <c r="C223" s="71">
        <v>39800</v>
      </c>
      <c r="D223" s="54"/>
      <c r="E223" s="54">
        <v>5</v>
      </c>
      <c r="F223" s="54"/>
      <c r="G223" s="57">
        <v>2148</v>
      </c>
      <c r="H223" s="56"/>
      <c r="I223" s="65"/>
      <c r="J223" s="56"/>
      <c r="K223" s="57"/>
      <c r="L223" s="56"/>
      <c r="M223" s="63"/>
      <c r="N223" s="63"/>
      <c r="O223" s="57"/>
      <c r="P223" s="63"/>
      <c r="Q223" s="63"/>
      <c r="R223" s="56"/>
      <c r="S223" s="57"/>
      <c r="T223" s="63"/>
      <c r="U223" s="57"/>
      <c r="V223" s="56"/>
      <c r="W223" s="57"/>
      <c r="X223" s="56"/>
      <c r="Y223" s="57"/>
      <c r="Z223" s="57"/>
      <c r="AA223" s="57">
        <f t="shared" si="124"/>
        <v>0</v>
      </c>
      <c r="AB223" s="57">
        <f t="shared" si="125"/>
        <v>429.6</v>
      </c>
      <c r="AC223" s="61">
        <f>AA223+AB223</f>
        <v>429.6</v>
      </c>
      <c r="AD223" s="61">
        <f t="shared" si="126"/>
        <v>429.6</v>
      </c>
      <c r="AE223" s="61">
        <f t="shared" si="114"/>
        <v>859.2</v>
      </c>
      <c r="AF223" s="61">
        <f>$G$223/$E$223</f>
        <v>429.6</v>
      </c>
      <c r="AG223" s="61">
        <f t="shared" si="115"/>
        <v>1288.8000000000002</v>
      </c>
      <c r="AH223" s="61">
        <f>$G$223/$E$223</f>
        <v>429.6</v>
      </c>
      <c r="AI223" s="61">
        <f t="shared" si="116"/>
        <v>1718.4</v>
      </c>
      <c r="AJ223" s="61">
        <f>$G$223/$E$223</f>
        <v>429.6</v>
      </c>
      <c r="AK223" s="61">
        <f t="shared" si="117"/>
        <v>2148</v>
      </c>
      <c r="AL223" s="61">
        <v>0</v>
      </c>
      <c r="AM223" s="61">
        <f t="shared" si="118"/>
        <v>2148</v>
      </c>
      <c r="AN223" s="61"/>
      <c r="AO223" s="61">
        <f t="shared" si="120"/>
        <v>2148</v>
      </c>
      <c r="AP223" s="61"/>
      <c r="AQ223" s="61">
        <f t="shared" si="121"/>
        <v>2148</v>
      </c>
      <c r="AR223" s="61"/>
      <c r="AS223" s="61">
        <f t="shared" si="122"/>
        <v>2148</v>
      </c>
      <c r="AT223" s="61"/>
      <c r="AU223" s="61">
        <f t="shared" si="123"/>
        <v>2148</v>
      </c>
      <c r="AV223" s="57">
        <f t="shared" si="119"/>
        <v>0</v>
      </c>
    </row>
    <row r="224" spans="1:48" x14ac:dyDescent="0.2">
      <c r="A224" s="36" t="s">
        <v>331</v>
      </c>
      <c r="B224" s="54"/>
      <c r="C224" s="71">
        <v>39570</v>
      </c>
      <c r="D224" s="54"/>
      <c r="E224" s="54">
        <v>5</v>
      </c>
      <c r="F224" s="54"/>
      <c r="G224" s="57">
        <v>3000</v>
      </c>
      <c r="H224" s="56"/>
      <c r="I224" s="65"/>
      <c r="J224" s="56"/>
      <c r="K224" s="57"/>
      <c r="L224" s="56"/>
      <c r="M224" s="63"/>
      <c r="N224" s="63"/>
      <c r="O224" s="57"/>
      <c r="P224" s="63"/>
      <c r="Q224" s="63"/>
      <c r="R224" s="56"/>
      <c r="S224" s="57"/>
      <c r="T224" s="63"/>
      <c r="U224" s="57"/>
      <c r="V224" s="56"/>
      <c r="W224" s="57"/>
      <c r="X224" s="56"/>
      <c r="Y224" s="57"/>
      <c r="Z224" s="57"/>
      <c r="AA224" s="57">
        <f t="shared" si="124"/>
        <v>0</v>
      </c>
      <c r="AB224" s="57">
        <f t="shared" si="125"/>
        <v>600</v>
      </c>
      <c r="AC224" s="61">
        <f t="shared" si="113"/>
        <v>600</v>
      </c>
      <c r="AD224" s="61">
        <f t="shared" si="126"/>
        <v>600</v>
      </c>
      <c r="AE224" s="61">
        <f t="shared" si="114"/>
        <v>1200</v>
      </c>
      <c r="AF224" s="61">
        <f>$G$224/$E$224</f>
        <v>600</v>
      </c>
      <c r="AG224" s="61">
        <f t="shared" si="115"/>
        <v>1800</v>
      </c>
      <c r="AH224" s="61">
        <f>$G$224/$E$224</f>
        <v>600</v>
      </c>
      <c r="AI224" s="61">
        <f t="shared" si="116"/>
        <v>2400</v>
      </c>
      <c r="AJ224" s="61">
        <f>$G$224/$E$224</f>
        <v>600</v>
      </c>
      <c r="AK224" s="61">
        <f t="shared" si="117"/>
        <v>3000</v>
      </c>
      <c r="AL224" s="61">
        <v>0</v>
      </c>
      <c r="AM224" s="61">
        <f t="shared" si="118"/>
        <v>3000</v>
      </c>
      <c r="AN224" s="61"/>
      <c r="AO224" s="61">
        <f t="shared" si="120"/>
        <v>3000</v>
      </c>
      <c r="AP224" s="61"/>
      <c r="AQ224" s="61">
        <f t="shared" si="121"/>
        <v>3000</v>
      </c>
      <c r="AR224" s="61"/>
      <c r="AS224" s="61">
        <f t="shared" si="122"/>
        <v>3000</v>
      </c>
      <c r="AT224" s="61"/>
      <c r="AU224" s="61">
        <f t="shared" si="123"/>
        <v>3000</v>
      </c>
      <c r="AV224" s="57">
        <f t="shared" si="119"/>
        <v>0</v>
      </c>
    </row>
    <row r="225" spans="1:48" x14ac:dyDescent="0.2">
      <c r="A225" s="36" t="s">
        <v>332</v>
      </c>
      <c r="B225" s="54"/>
      <c r="C225" s="71">
        <v>41617</v>
      </c>
      <c r="D225" s="54"/>
      <c r="E225" s="54">
        <v>10</v>
      </c>
      <c r="F225" s="54"/>
      <c r="G225" s="57">
        <v>6000</v>
      </c>
      <c r="H225" s="56"/>
      <c r="I225" s="65"/>
      <c r="J225" s="56"/>
      <c r="K225" s="57"/>
      <c r="L225" s="56"/>
      <c r="M225" s="63"/>
      <c r="N225" s="63"/>
      <c r="O225" s="57"/>
      <c r="P225" s="63"/>
      <c r="Q225" s="63"/>
      <c r="R225" s="56"/>
      <c r="S225" s="57"/>
      <c r="T225" s="63"/>
      <c r="U225" s="57"/>
      <c r="V225" s="56"/>
      <c r="W225" s="57"/>
      <c r="X225" s="56"/>
      <c r="Y225" s="57"/>
      <c r="Z225" s="57"/>
      <c r="AA225" s="57"/>
      <c r="AB225" s="57">
        <f t="shared" si="125"/>
        <v>600</v>
      </c>
      <c r="AC225" s="61"/>
      <c r="AD225" s="61">
        <f t="shared" si="126"/>
        <v>600</v>
      </c>
      <c r="AE225" s="61"/>
      <c r="AF225" s="61"/>
      <c r="AG225" s="61"/>
      <c r="AH225" s="61"/>
      <c r="AI225" s="61"/>
      <c r="AJ225" s="61"/>
      <c r="AK225" s="61"/>
      <c r="AL225" s="61">
        <f>$G$225/$E$225</f>
        <v>600</v>
      </c>
      <c r="AM225" s="61">
        <f t="shared" si="118"/>
        <v>600</v>
      </c>
      <c r="AN225" s="61">
        <f>$G$225/$E$225</f>
        <v>600</v>
      </c>
      <c r="AO225" s="61">
        <f t="shared" si="120"/>
        <v>1200</v>
      </c>
      <c r="AP225" s="61">
        <f>$G$225/$E$225</f>
        <v>600</v>
      </c>
      <c r="AQ225" s="61">
        <f t="shared" si="121"/>
        <v>1800</v>
      </c>
      <c r="AR225" s="61">
        <f>$G$225/$E$225</f>
        <v>600</v>
      </c>
      <c r="AS225" s="61">
        <f t="shared" si="122"/>
        <v>2400</v>
      </c>
      <c r="AT225" s="61">
        <f>$G$225/$E$225</f>
        <v>600</v>
      </c>
      <c r="AU225" s="61">
        <f t="shared" si="123"/>
        <v>3000</v>
      </c>
      <c r="AV225" s="57">
        <f t="shared" si="119"/>
        <v>3000</v>
      </c>
    </row>
    <row r="226" spans="1:48" x14ac:dyDescent="0.2">
      <c r="A226" s="36" t="s">
        <v>333</v>
      </c>
      <c r="B226" s="54"/>
      <c r="C226" s="71">
        <v>42460</v>
      </c>
      <c r="D226" s="54"/>
      <c r="E226" s="54">
        <v>10</v>
      </c>
      <c r="F226" s="54"/>
      <c r="G226" s="57">
        <v>14165</v>
      </c>
      <c r="H226" s="56"/>
      <c r="I226" s="65"/>
      <c r="J226" s="56"/>
      <c r="K226" s="57"/>
      <c r="L226" s="56"/>
      <c r="M226" s="63"/>
      <c r="N226" s="63"/>
      <c r="O226" s="57"/>
      <c r="P226" s="63"/>
      <c r="Q226" s="63"/>
      <c r="R226" s="56"/>
      <c r="S226" s="57"/>
      <c r="T226" s="63"/>
      <c r="U226" s="57"/>
      <c r="V226" s="56"/>
      <c r="W226" s="57"/>
      <c r="X226" s="56"/>
      <c r="Y226" s="57"/>
      <c r="Z226" s="57"/>
      <c r="AA226" s="57"/>
      <c r="AB226" s="57">
        <f t="shared" si="125"/>
        <v>1416.5</v>
      </c>
      <c r="AC226" s="61"/>
      <c r="AD226" s="61">
        <f t="shared" si="126"/>
        <v>1416.5</v>
      </c>
      <c r="AE226" s="61"/>
      <c r="AF226" s="61"/>
      <c r="AG226" s="61"/>
      <c r="AH226" s="61"/>
      <c r="AI226" s="61"/>
      <c r="AJ226" s="61"/>
      <c r="AK226" s="61"/>
      <c r="AL226" s="61"/>
      <c r="AM226" s="61"/>
      <c r="AN226" s="61"/>
      <c r="AO226" s="61"/>
      <c r="AP226" s="61"/>
      <c r="AQ226" s="61">
        <v>0</v>
      </c>
      <c r="AR226" s="61">
        <f>$G$226/$E$226</f>
        <v>1416.5</v>
      </c>
      <c r="AS226" s="61">
        <f t="shared" si="122"/>
        <v>1416.5</v>
      </c>
      <c r="AT226" s="61">
        <f>$G$226/$E$226</f>
        <v>1416.5</v>
      </c>
      <c r="AU226" s="61">
        <f t="shared" si="123"/>
        <v>2833</v>
      </c>
      <c r="AV226" s="57">
        <f t="shared" si="119"/>
        <v>11332</v>
      </c>
    </row>
    <row r="227" spans="1:48" x14ac:dyDescent="0.2">
      <c r="A227" s="36" t="s">
        <v>334</v>
      </c>
      <c r="B227" s="54"/>
      <c r="C227" s="71">
        <v>42584</v>
      </c>
      <c r="D227" s="54"/>
      <c r="E227" s="54">
        <v>10</v>
      </c>
      <c r="F227" s="54"/>
      <c r="G227" s="57">
        <v>9200</v>
      </c>
      <c r="H227" s="56"/>
      <c r="I227" s="65"/>
      <c r="J227" s="56"/>
      <c r="K227" s="57"/>
      <c r="L227" s="56"/>
      <c r="M227" s="63"/>
      <c r="N227" s="63"/>
      <c r="O227" s="57"/>
      <c r="P227" s="63"/>
      <c r="Q227" s="63"/>
      <c r="R227" s="56"/>
      <c r="S227" s="57"/>
      <c r="T227" s="63"/>
      <c r="U227" s="57"/>
      <c r="V227" s="56"/>
      <c r="W227" s="57"/>
      <c r="X227" s="56"/>
      <c r="Y227" s="57"/>
      <c r="Z227" s="57"/>
      <c r="AA227" s="57"/>
      <c r="AB227" s="57">
        <f t="shared" si="125"/>
        <v>920</v>
      </c>
      <c r="AC227" s="61"/>
      <c r="AD227" s="61">
        <f t="shared" si="126"/>
        <v>920</v>
      </c>
      <c r="AE227" s="61"/>
      <c r="AF227" s="61"/>
      <c r="AG227" s="61"/>
      <c r="AH227" s="61"/>
      <c r="AI227" s="61"/>
      <c r="AJ227" s="61"/>
      <c r="AK227" s="61"/>
      <c r="AL227" s="61"/>
      <c r="AM227" s="61"/>
      <c r="AN227" s="61"/>
      <c r="AO227" s="61"/>
      <c r="AP227" s="61"/>
      <c r="AQ227" s="61">
        <v>0</v>
      </c>
      <c r="AR227" s="61">
        <f>$G$227/$E$227</f>
        <v>920</v>
      </c>
      <c r="AS227" s="61">
        <f>AQ227+AR227</f>
        <v>920</v>
      </c>
      <c r="AT227" s="61">
        <f>$G$227/$E$227</f>
        <v>920</v>
      </c>
      <c r="AU227" s="61">
        <f>AS227+AT227</f>
        <v>1840</v>
      </c>
      <c r="AV227" s="57">
        <f t="shared" si="119"/>
        <v>7360</v>
      </c>
    </row>
    <row r="228" spans="1:48" x14ac:dyDescent="0.2">
      <c r="A228" s="36" t="s">
        <v>335</v>
      </c>
      <c r="B228" s="54"/>
      <c r="C228" s="71">
        <v>42948</v>
      </c>
      <c r="D228" s="54"/>
      <c r="E228" s="54">
        <v>10</v>
      </c>
      <c r="F228" s="54"/>
      <c r="G228" s="57">
        <v>33362</v>
      </c>
      <c r="H228" s="56"/>
      <c r="I228" s="65"/>
      <c r="J228" s="56"/>
      <c r="K228" s="57"/>
      <c r="L228" s="56"/>
      <c r="M228" s="63"/>
      <c r="N228" s="63"/>
      <c r="O228" s="57"/>
      <c r="P228" s="63"/>
      <c r="Q228" s="63"/>
      <c r="R228" s="56"/>
      <c r="S228" s="57"/>
      <c r="T228" s="63"/>
      <c r="U228" s="57"/>
      <c r="V228" s="56"/>
      <c r="W228" s="57"/>
      <c r="X228" s="56"/>
      <c r="Y228" s="57"/>
      <c r="Z228" s="57"/>
      <c r="AA228" s="57"/>
      <c r="AB228" s="57">
        <f t="shared" si="125"/>
        <v>3336.2</v>
      </c>
      <c r="AC228" s="61"/>
      <c r="AD228" s="61">
        <f t="shared" si="126"/>
        <v>3336.2</v>
      </c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>
        <v>0</v>
      </c>
      <c r="AR228" s="61">
        <v>0</v>
      </c>
      <c r="AS228" s="61">
        <v>0</v>
      </c>
      <c r="AT228" s="61">
        <f>$G$228/$E$228</f>
        <v>3336.2</v>
      </c>
      <c r="AU228" s="61">
        <f>AS228+AT228</f>
        <v>3336.2</v>
      </c>
      <c r="AV228" s="57">
        <f t="shared" si="119"/>
        <v>30025.8</v>
      </c>
    </row>
    <row r="229" spans="1:48" x14ac:dyDescent="0.2">
      <c r="A229" s="36" t="s">
        <v>336</v>
      </c>
      <c r="B229" s="54"/>
      <c r="C229" s="71">
        <v>35889</v>
      </c>
      <c r="D229" s="54"/>
      <c r="E229" s="54">
        <v>5</v>
      </c>
      <c r="F229" s="54"/>
      <c r="G229" s="55">
        <v>11832</v>
      </c>
      <c r="H229" s="56"/>
      <c r="I229" s="64">
        <v>3549.6</v>
      </c>
      <c r="J229" s="56"/>
      <c r="K229" s="55">
        <v>2366.4</v>
      </c>
      <c r="L229" s="56"/>
      <c r="M229" s="55">
        <f>SUM(I229:K229)</f>
        <v>5916</v>
      </c>
      <c r="N229" s="57"/>
      <c r="O229" s="55">
        <v>2366.4</v>
      </c>
      <c r="P229" s="57"/>
      <c r="Q229" s="55">
        <f>SUM(M229:O229)</f>
        <v>8282.4</v>
      </c>
      <c r="R229" s="56"/>
      <c r="S229" s="55">
        <v>3513</v>
      </c>
      <c r="T229" s="57"/>
      <c r="U229" s="58">
        <v>11832</v>
      </c>
      <c r="V229" s="58">
        <v>0</v>
      </c>
      <c r="W229" s="58">
        <f>+U229+V229</f>
        <v>11832</v>
      </c>
      <c r="X229" s="58">
        <v>0</v>
      </c>
      <c r="Y229" s="58">
        <f t="shared" si="112"/>
        <v>11832</v>
      </c>
      <c r="Z229" s="58"/>
      <c r="AA229" s="58">
        <f t="shared" si="124"/>
        <v>11832</v>
      </c>
      <c r="AB229" s="58"/>
      <c r="AC229" s="59">
        <f t="shared" si="113"/>
        <v>11832</v>
      </c>
      <c r="AD229" s="59"/>
      <c r="AE229" s="59">
        <f t="shared" si="114"/>
        <v>11832</v>
      </c>
      <c r="AF229" s="59"/>
      <c r="AG229" s="59">
        <f>AE229+AF229</f>
        <v>11832</v>
      </c>
      <c r="AH229" s="59"/>
      <c r="AI229" s="59">
        <f>AG229+AH229</f>
        <v>11832</v>
      </c>
      <c r="AJ229" s="59"/>
      <c r="AK229" s="59">
        <f t="shared" si="117"/>
        <v>11832</v>
      </c>
      <c r="AL229" s="59"/>
      <c r="AM229" s="59">
        <f t="shared" si="118"/>
        <v>11832</v>
      </c>
      <c r="AN229" s="59"/>
      <c r="AO229" s="59">
        <f t="shared" si="120"/>
        <v>11832</v>
      </c>
      <c r="AP229" s="59"/>
      <c r="AQ229" s="59">
        <f t="shared" si="121"/>
        <v>11832</v>
      </c>
      <c r="AR229" s="59"/>
      <c r="AS229" s="59">
        <f t="shared" si="122"/>
        <v>11832</v>
      </c>
      <c r="AT229" s="59"/>
      <c r="AU229" s="59">
        <f>AS229+AT229</f>
        <v>11832</v>
      </c>
      <c r="AV229" s="58">
        <f t="shared" si="119"/>
        <v>0</v>
      </c>
    </row>
    <row r="230" spans="1:48" x14ac:dyDescent="0.2">
      <c r="A230" s="60" t="s">
        <v>337</v>
      </c>
      <c r="B230" s="54"/>
      <c r="C230" s="36"/>
      <c r="D230" s="54"/>
      <c r="E230" s="54"/>
      <c r="F230" s="54"/>
      <c r="G230" s="57">
        <f>SUM(G216:G229)</f>
        <v>117058.92</v>
      </c>
      <c r="H230" s="56"/>
      <c r="I230" s="56">
        <f>SUM(I216:I229)</f>
        <v>11318.85</v>
      </c>
      <c r="J230" s="56"/>
      <c r="K230" s="56">
        <f>SUM(K216:K229)</f>
        <v>3413.69</v>
      </c>
      <c r="L230" s="56"/>
      <c r="M230" s="56">
        <f>SUM(M216:M229)</f>
        <v>14732.54</v>
      </c>
      <c r="N230" s="56"/>
      <c r="O230" s="56">
        <f>SUM(O216:O229)</f>
        <v>3413.69</v>
      </c>
      <c r="P230" s="56"/>
      <c r="Q230" s="56">
        <f>SUM(Q216:Q229)</f>
        <v>18146.23</v>
      </c>
      <c r="R230" s="56"/>
      <c r="S230" s="56">
        <f>SUM(S216:S229)</f>
        <v>4560.29</v>
      </c>
      <c r="T230" s="56"/>
      <c r="U230" s="57">
        <f>SUM(U216:U229)</f>
        <v>22802</v>
      </c>
      <c r="V230" s="57">
        <f>SUM(V216:V229)</f>
        <v>733.2</v>
      </c>
      <c r="W230" s="57">
        <f>SUM(W216:W229)</f>
        <v>23535.200000000001</v>
      </c>
      <c r="X230" s="57">
        <f>SUM(X216:X229)</f>
        <v>3371.4</v>
      </c>
      <c r="Y230" s="57">
        <f>SUM(Y216:Y229)</f>
        <v>26906.6</v>
      </c>
      <c r="Z230" s="57">
        <f>SUM(Z220:Z222)</f>
        <v>3371</v>
      </c>
      <c r="AA230" s="57">
        <f t="shared" ref="AA230:AV230" si="127">SUM(AA216:AA229)</f>
        <v>30277.599999999999</v>
      </c>
      <c r="AB230" s="57">
        <f t="shared" si="127"/>
        <v>12578.7</v>
      </c>
      <c r="AC230" s="57">
        <f t="shared" si="127"/>
        <v>36583.599999999999</v>
      </c>
      <c r="AD230" s="57">
        <f t="shared" si="127"/>
        <v>12578.7</v>
      </c>
      <c r="AE230" s="57">
        <f t="shared" si="127"/>
        <v>42889.600000000006</v>
      </c>
      <c r="AF230" s="57">
        <f t="shared" si="127"/>
        <v>5573.6</v>
      </c>
      <c r="AG230" s="57">
        <f t="shared" si="127"/>
        <v>48463.200000000004</v>
      </c>
      <c r="AH230" s="57">
        <f t="shared" si="127"/>
        <v>4839.6000000000004</v>
      </c>
      <c r="AI230" s="57">
        <f t="shared" si="127"/>
        <v>53302.8</v>
      </c>
      <c r="AJ230" s="57">
        <f t="shared" si="127"/>
        <v>1029.5999999999999</v>
      </c>
      <c r="AK230" s="57">
        <f t="shared" si="127"/>
        <v>54332.4</v>
      </c>
      <c r="AL230" s="57">
        <f t="shared" si="127"/>
        <v>600</v>
      </c>
      <c r="AM230" s="57">
        <f t="shared" si="127"/>
        <v>54932.4</v>
      </c>
      <c r="AN230" s="57">
        <f t="shared" si="127"/>
        <v>600</v>
      </c>
      <c r="AO230" s="57">
        <f t="shared" si="127"/>
        <v>55532.4</v>
      </c>
      <c r="AP230" s="57">
        <f t="shared" si="127"/>
        <v>600</v>
      </c>
      <c r="AQ230" s="57">
        <f t="shared" si="127"/>
        <v>56132.4</v>
      </c>
      <c r="AR230" s="57">
        <f t="shared" si="127"/>
        <v>2936.5</v>
      </c>
      <c r="AS230" s="57">
        <f t="shared" si="127"/>
        <v>59068.9</v>
      </c>
      <c r="AT230" s="57">
        <f t="shared" si="127"/>
        <v>6272.7</v>
      </c>
      <c r="AU230" s="57">
        <f t="shared" si="127"/>
        <v>65341.599999999999</v>
      </c>
      <c r="AV230" s="57">
        <f t="shared" si="127"/>
        <v>51717.32</v>
      </c>
    </row>
    <row r="231" spans="1:48" x14ac:dyDescent="0.2">
      <c r="A231" s="60"/>
      <c r="B231" s="54"/>
      <c r="C231" s="36"/>
      <c r="D231" s="54"/>
      <c r="E231" s="54"/>
      <c r="F231" s="54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7"/>
      <c r="V231" s="56"/>
      <c r="W231" s="57"/>
      <c r="X231" s="56"/>
      <c r="Y231" s="57"/>
      <c r="Z231" s="57"/>
      <c r="AA231" s="57"/>
      <c r="AB231" s="57"/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57"/>
    </row>
    <row r="232" spans="1:48" x14ac:dyDescent="0.2">
      <c r="A232" s="51" t="s">
        <v>338</v>
      </c>
      <c r="B232" s="54"/>
      <c r="C232" s="36"/>
      <c r="D232" s="54"/>
      <c r="E232" s="54"/>
      <c r="F232" s="54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7"/>
      <c r="V232" s="56"/>
      <c r="W232" s="57"/>
      <c r="X232" s="56"/>
      <c r="Y232" s="57"/>
      <c r="Z232" s="57"/>
      <c r="AA232" s="57"/>
      <c r="AB232" s="57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57"/>
    </row>
    <row r="233" spans="1:48" x14ac:dyDescent="0.2">
      <c r="A233" s="60"/>
      <c r="B233" s="54"/>
      <c r="C233" s="36" t="s">
        <v>190</v>
      </c>
      <c r="D233" s="54"/>
      <c r="E233" s="54">
        <v>20</v>
      </c>
      <c r="F233" s="54"/>
      <c r="G233" s="56">
        <v>2400</v>
      </c>
      <c r="H233" s="56"/>
      <c r="I233" s="56">
        <v>2400</v>
      </c>
      <c r="J233" s="56"/>
      <c r="K233" s="63" t="s">
        <v>191</v>
      </c>
      <c r="L233" s="56"/>
      <c r="M233" s="63">
        <f>SUM(I233:L233)</f>
        <v>2400</v>
      </c>
      <c r="N233" s="63"/>
      <c r="O233" s="63" t="s">
        <v>191</v>
      </c>
      <c r="P233" s="63"/>
      <c r="Q233" s="63">
        <f>SUM(M233:O233)</f>
        <v>2400</v>
      </c>
      <c r="R233" s="56"/>
      <c r="S233" s="63" t="s">
        <v>191</v>
      </c>
      <c r="T233" s="63"/>
      <c r="U233" s="57">
        <v>2400</v>
      </c>
      <c r="V233" s="56">
        <v>0</v>
      </c>
      <c r="W233" s="57">
        <f>+U233+V233</f>
        <v>2400</v>
      </c>
      <c r="X233" s="56">
        <v>0</v>
      </c>
      <c r="Y233" s="57">
        <f>+W233+X233</f>
        <v>2400</v>
      </c>
      <c r="Z233" s="57"/>
      <c r="AA233" s="57">
        <f>+Y233+Z233</f>
        <v>2400</v>
      </c>
      <c r="AB233" s="57"/>
      <c r="AC233" s="61">
        <f>AA233+AB233</f>
        <v>2400</v>
      </c>
      <c r="AD233" s="61"/>
      <c r="AE233" s="61">
        <f>AC233+AD233</f>
        <v>2400</v>
      </c>
      <c r="AF233" s="61"/>
      <c r="AG233" s="61">
        <f>AE233+AF233</f>
        <v>2400</v>
      </c>
      <c r="AH233" s="61"/>
      <c r="AI233" s="61">
        <f>AG233+AH233</f>
        <v>2400</v>
      </c>
      <c r="AJ233" s="61"/>
      <c r="AK233" s="61">
        <f>AI233+AJ233</f>
        <v>2400</v>
      </c>
      <c r="AL233" s="61"/>
      <c r="AM233" s="61">
        <f>AK233+AL233</f>
        <v>2400</v>
      </c>
      <c r="AN233" s="61"/>
      <c r="AO233" s="61">
        <f>AM233+AN233</f>
        <v>2400</v>
      </c>
      <c r="AP233" s="61"/>
      <c r="AQ233" s="61">
        <f>AO233+AP233</f>
        <v>2400</v>
      </c>
      <c r="AR233" s="61"/>
      <c r="AS233" s="61">
        <f>AQ233+AR233</f>
        <v>2400</v>
      </c>
      <c r="AT233" s="61"/>
      <c r="AU233" s="61">
        <f>AS233+AT233</f>
        <v>2400</v>
      </c>
      <c r="AV233" s="57">
        <f>+G233-AU233</f>
        <v>0</v>
      </c>
    </row>
    <row r="234" spans="1:48" x14ac:dyDescent="0.2">
      <c r="A234" s="60"/>
      <c r="B234" s="54"/>
      <c r="C234" s="36" t="s">
        <v>285</v>
      </c>
      <c r="D234" s="54"/>
      <c r="E234" s="54">
        <v>20</v>
      </c>
      <c r="F234" s="54"/>
      <c r="G234" s="56">
        <v>156</v>
      </c>
      <c r="H234" s="56"/>
      <c r="I234" s="56">
        <v>140.4</v>
      </c>
      <c r="J234" s="56"/>
      <c r="K234" s="56">
        <v>7.8</v>
      </c>
      <c r="L234" s="56"/>
      <c r="M234" s="63">
        <f>SUM(I234:L234)</f>
        <v>148.20000000000002</v>
      </c>
      <c r="N234" s="63"/>
      <c r="O234" s="56">
        <v>7.8</v>
      </c>
      <c r="P234" s="63"/>
      <c r="Q234" s="63">
        <f>SUM(M234:O234)</f>
        <v>156.00000000000003</v>
      </c>
      <c r="R234" s="56"/>
      <c r="S234" s="63" t="s">
        <v>191</v>
      </c>
      <c r="T234" s="63"/>
      <c r="U234" s="57">
        <v>156</v>
      </c>
      <c r="V234" s="56">
        <v>0</v>
      </c>
      <c r="W234" s="57">
        <f>+U234+V234</f>
        <v>156</v>
      </c>
      <c r="X234" s="56">
        <v>0</v>
      </c>
      <c r="Y234" s="57">
        <f>+W234+X234</f>
        <v>156</v>
      </c>
      <c r="Z234" s="57"/>
      <c r="AA234" s="57">
        <f>+Y234+Z234</f>
        <v>156</v>
      </c>
      <c r="AB234" s="57"/>
      <c r="AC234" s="61">
        <f>AA234+AB234</f>
        <v>156</v>
      </c>
      <c r="AD234" s="61"/>
      <c r="AE234" s="61">
        <f>AC234+AD234</f>
        <v>156</v>
      </c>
      <c r="AF234" s="61"/>
      <c r="AG234" s="61">
        <f>AE234+AF234</f>
        <v>156</v>
      </c>
      <c r="AH234" s="61"/>
      <c r="AI234" s="61">
        <f>AG234+AH234</f>
        <v>156</v>
      </c>
      <c r="AJ234" s="61"/>
      <c r="AK234" s="61">
        <f>AI234+AJ234</f>
        <v>156</v>
      </c>
      <c r="AL234" s="61"/>
      <c r="AM234" s="61">
        <f>AK234+AL234</f>
        <v>156</v>
      </c>
      <c r="AN234" s="61"/>
      <c r="AO234" s="61">
        <f>AM234+AN234</f>
        <v>156</v>
      </c>
      <c r="AP234" s="61"/>
      <c r="AQ234" s="61">
        <f>AO234+AP234</f>
        <v>156</v>
      </c>
      <c r="AR234" s="61"/>
      <c r="AS234" s="61">
        <f>AQ234+AR234</f>
        <v>156</v>
      </c>
      <c r="AT234" s="61"/>
      <c r="AU234" s="61">
        <f>AS234+AT234</f>
        <v>156</v>
      </c>
      <c r="AV234" s="57">
        <f>+G234-AU234</f>
        <v>0</v>
      </c>
    </row>
    <row r="235" spans="1:48" x14ac:dyDescent="0.2">
      <c r="A235" s="60"/>
      <c r="B235" s="54"/>
      <c r="C235" s="36" t="s">
        <v>226</v>
      </c>
      <c r="D235" s="54"/>
      <c r="E235" s="54">
        <v>20</v>
      </c>
      <c r="F235" s="54"/>
      <c r="G235" s="56">
        <v>930</v>
      </c>
      <c r="H235" s="56"/>
      <c r="I235" s="56">
        <v>744</v>
      </c>
      <c r="J235" s="56"/>
      <c r="K235" s="56">
        <v>46.5</v>
      </c>
      <c r="L235" s="56"/>
      <c r="M235" s="63">
        <f>SUM(I235:L235)</f>
        <v>790.5</v>
      </c>
      <c r="N235" s="63"/>
      <c r="O235" s="56">
        <v>46.5</v>
      </c>
      <c r="P235" s="63"/>
      <c r="Q235" s="63">
        <f>SUM(M235:O235)</f>
        <v>837</v>
      </c>
      <c r="R235" s="56"/>
      <c r="S235" s="56">
        <v>46.5</v>
      </c>
      <c r="T235" s="63"/>
      <c r="U235" s="57">
        <v>930</v>
      </c>
      <c r="V235" s="56">
        <v>0</v>
      </c>
      <c r="W235" s="57">
        <f>+U235+V235</f>
        <v>930</v>
      </c>
      <c r="X235" s="56">
        <v>0</v>
      </c>
      <c r="Y235" s="57">
        <f>+W235+X235</f>
        <v>930</v>
      </c>
      <c r="Z235" s="57"/>
      <c r="AA235" s="57">
        <f>+Y235+Z235</f>
        <v>930</v>
      </c>
      <c r="AB235" s="57"/>
      <c r="AC235" s="61">
        <f>AA235+AB235</f>
        <v>930</v>
      </c>
      <c r="AD235" s="61"/>
      <c r="AE235" s="61">
        <f>AC235+AD235</f>
        <v>930</v>
      </c>
      <c r="AF235" s="61"/>
      <c r="AG235" s="61">
        <f>AE235+AF235</f>
        <v>930</v>
      </c>
      <c r="AH235" s="61"/>
      <c r="AI235" s="61">
        <f>AG235+AH235</f>
        <v>930</v>
      </c>
      <c r="AJ235" s="61"/>
      <c r="AK235" s="61">
        <f>AI235+AJ235</f>
        <v>930</v>
      </c>
      <c r="AL235" s="61"/>
      <c r="AM235" s="61">
        <f>AK235+AL235</f>
        <v>930</v>
      </c>
      <c r="AN235" s="61"/>
      <c r="AO235" s="61">
        <f>AM235+AN235</f>
        <v>930</v>
      </c>
      <c r="AP235" s="61"/>
      <c r="AQ235" s="61">
        <f>AO235+AP235</f>
        <v>930</v>
      </c>
      <c r="AR235" s="61"/>
      <c r="AS235" s="61">
        <f>AQ235+AR235</f>
        <v>930</v>
      </c>
      <c r="AT235" s="61"/>
      <c r="AU235" s="61">
        <f>AS235+AT235</f>
        <v>930</v>
      </c>
      <c r="AV235" s="57">
        <f>+G235-AU235</f>
        <v>0</v>
      </c>
    </row>
    <row r="236" spans="1:48" x14ac:dyDescent="0.2">
      <c r="A236" s="54"/>
      <c r="B236" s="54"/>
      <c r="C236" s="36" t="s">
        <v>286</v>
      </c>
      <c r="D236" s="54"/>
      <c r="E236" s="54">
        <v>20</v>
      </c>
      <c r="F236" s="54"/>
      <c r="G236" s="55">
        <v>1033</v>
      </c>
      <c r="H236" s="56"/>
      <c r="I236" s="55">
        <v>774.61</v>
      </c>
      <c r="J236" s="56"/>
      <c r="K236" s="55">
        <v>51.65</v>
      </c>
      <c r="L236" s="56"/>
      <c r="M236" s="55">
        <f>SUM(I236:K236)</f>
        <v>826.26</v>
      </c>
      <c r="N236" s="57"/>
      <c r="O236" s="55">
        <v>51.65</v>
      </c>
      <c r="P236" s="57"/>
      <c r="Q236" s="55">
        <f>SUM(M236:O236)</f>
        <v>877.91</v>
      </c>
      <c r="R236" s="56"/>
      <c r="S236" s="55">
        <v>51.65</v>
      </c>
      <c r="T236" s="57"/>
      <c r="U236" s="58">
        <v>1033</v>
      </c>
      <c r="V236" s="58">
        <v>0</v>
      </c>
      <c r="W236" s="58">
        <f>+U236+V236</f>
        <v>1033</v>
      </c>
      <c r="X236" s="58">
        <v>0</v>
      </c>
      <c r="Y236" s="58">
        <f>+W236+X236</f>
        <v>1033</v>
      </c>
      <c r="Z236" s="58"/>
      <c r="AA236" s="58">
        <f>+Y236+Z236</f>
        <v>1033</v>
      </c>
      <c r="AB236" s="58"/>
      <c r="AC236" s="59">
        <f>AA236+AB236</f>
        <v>1033</v>
      </c>
      <c r="AD236" s="59"/>
      <c r="AE236" s="59">
        <f>AC236+AD236</f>
        <v>1033</v>
      </c>
      <c r="AF236" s="59"/>
      <c r="AG236" s="59">
        <f>AE236+AF236</f>
        <v>1033</v>
      </c>
      <c r="AH236" s="59"/>
      <c r="AI236" s="59">
        <f>AG236+AH236</f>
        <v>1033</v>
      </c>
      <c r="AJ236" s="59"/>
      <c r="AK236" s="59">
        <f>AI236+AJ236</f>
        <v>1033</v>
      </c>
      <c r="AL236" s="59"/>
      <c r="AM236" s="59">
        <f>AK236+AL236</f>
        <v>1033</v>
      </c>
      <c r="AN236" s="59"/>
      <c r="AO236" s="59">
        <f>AM236+AN236</f>
        <v>1033</v>
      </c>
      <c r="AP236" s="59"/>
      <c r="AQ236" s="59">
        <f>AO236+AP236</f>
        <v>1033</v>
      </c>
      <c r="AR236" s="59"/>
      <c r="AS236" s="59">
        <f>AQ236+AR236</f>
        <v>1033</v>
      </c>
      <c r="AT236" s="59"/>
      <c r="AU236" s="59">
        <f>AS236+AT236</f>
        <v>1033</v>
      </c>
      <c r="AV236" s="58">
        <f>+G236-AU236</f>
        <v>0</v>
      </c>
    </row>
    <row r="237" spans="1:48" x14ac:dyDescent="0.2">
      <c r="A237" s="60" t="s">
        <v>339</v>
      </c>
      <c r="B237" s="54"/>
      <c r="C237" s="36"/>
      <c r="D237" s="54"/>
      <c r="E237" s="54"/>
      <c r="F237" s="54"/>
      <c r="G237" s="57">
        <f>SUM(G233:G236)</f>
        <v>4519</v>
      </c>
      <c r="H237" s="56"/>
      <c r="I237" s="56">
        <f>SUM(I233:I236)</f>
        <v>4059.01</v>
      </c>
      <c r="J237" s="56"/>
      <c r="K237" s="56">
        <f>SUM(K233:K236)</f>
        <v>105.94999999999999</v>
      </c>
      <c r="L237" s="56"/>
      <c r="M237" s="56">
        <f>SUM(M233:M236)</f>
        <v>4164.96</v>
      </c>
      <c r="N237" s="56"/>
      <c r="O237" s="56">
        <f>SUM(O233:O236)</f>
        <v>105.94999999999999</v>
      </c>
      <c r="P237" s="56"/>
      <c r="Q237" s="56">
        <f>SUM(Q233:Q236)</f>
        <v>4270.91</v>
      </c>
      <c r="R237" s="56"/>
      <c r="S237" s="56">
        <f>SUM(S233:S236)</f>
        <v>98.15</v>
      </c>
      <c r="T237" s="56"/>
      <c r="U237" s="57">
        <f>SUM(U233:U236)</f>
        <v>4519</v>
      </c>
      <c r="V237" s="57">
        <f>SUM(V233:V236)</f>
        <v>0</v>
      </c>
      <c r="W237" s="57">
        <f>SUM(W233:W236)</f>
        <v>4519</v>
      </c>
      <c r="X237" s="57">
        <f>SUM(X233:X236)</f>
        <v>0</v>
      </c>
      <c r="Y237" s="57">
        <f>SUM(Y233:Y236)</f>
        <v>4519</v>
      </c>
      <c r="Z237" s="57"/>
      <c r="AA237" s="57">
        <f t="shared" ref="AA237:AV237" si="128">SUM(AA233:AA236)</f>
        <v>4519</v>
      </c>
      <c r="AB237" s="57">
        <f t="shared" si="128"/>
        <v>0</v>
      </c>
      <c r="AC237" s="61">
        <f t="shared" si="128"/>
        <v>4519</v>
      </c>
      <c r="AD237" s="61">
        <f t="shared" si="128"/>
        <v>0</v>
      </c>
      <c r="AE237" s="61">
        <f t="shared" si="128"/>
        <v>4519</v>
      </c>
      <c r="AF237" s="61">
        <f t="shared" si="128"/>
        <v>0</v>
      </c>
      <c r="AG237" s="61">
        <f t="shared" si="128"/>
        <v>4519</v>
      </c>
      <c r="AH237" s="61">
        <f t="shared" si="128"/>
        <v>0</v>
      </c>
      <c r="AI237" s="61">
        <f t="shared" si="128"/>
        <v>4519</v>
      </c>
      <c r="AJ237" s="61">
        <f t="shared" si="128"/>
        <v>0</v>
      </c>
      <c r="AK237" s="61">
        <f t="shared" si="128"/>
        <v>4519</v>
      </c>
      <c r="AL237" s="61">
        <f t="shared" si="128"/>
        <v>0</v>
      </c>
      <c r="AM237" s="61">
        <f t="shared" si="128"/>
        <v>4519</v>
      </c>
      <c r="AN237" s="61">
        <f t="shared" si="128"/>
        <v>0</v>
      </c>
      <c r="AO237" s="61">
        <f t="shared" si="128"/>
        <v>4519</v>
      </c>
      <c r="AP237" s="61">
        <f t="shared" si="128"/>
        <v>0</v>
      </c>
      <c r="AQ237" s="61">
        <f t="shared" si="128"/>
        <v>4519</v>
      </c>
      <c r="AR237" s="61">
        <f t="shared" si="128"/>
        <v>0</v>
      </c>
      <c r="AS237" s="61">
        <f t="shared" si="128"/>
        <v>4519</v>
      </c>
      <c r="AT237" s="61">
        <f t="shared" si="128"/>
        <v>0</v>
      </c>
      <c r="AU237" s="61">
        <f t="shared" si="128"/>
        <v>4519</v>
      </c>
      <c r="AV237" s="61">
        <f t="shared" si="128"/>
        <v>0</v>
      </c>
    </row>
    <row r="238" spans="1:48" x14ac:dyDescent="0.2">
      <c r="A238" s="54"/>
      <c r="B238" s="54"/>
      <c r="C238" s="36"/>
      <c r="D238" s="54"/>
      <c r="E238" s="54"/>
      <c r="F238" s="54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7"/>
      <c r="V238" s="56"/>
      <c r="W238" s="57"/>
      <c r="X238" s="56"/>
      <c r="Y238" s="57"/>
      <c r="Z238" s="57"/>
      <c r="AA238" s="57"/>
      <c r="AB238" s="57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57"/>
    </row>
    <row r="239" spans="1:48" x14ac:dyDescent="0.2">
      <c r="A239" s="51" t="s">
        <v>340</v>
      </c>
      <c r="B239" s="54"/>
      <c r="C239" s="36"/>
      <c r="D239" s="54"/>
      <c r="E239" s="54"/>
      <c r="F239" s="54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7"/>
      <c r="V239" s="56"/>
      <c r="W239" s="57"/>
      <c r="X239" s="56"/>
      <c r="Y239" s="57"/>
      <c r="Z239" s="57"/>
      <c r="AA239" s="57"/>
      <c r="AB239" s="57"/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57"/>
    </row>
    <row r="240" spans="1:48" x14ac:dyDescent="0.2">
      <c r="A240" s="54" t="s">
        <v>341</v>
      </c>
      <c r="B240" s="54"/>
      <c r="C240" s="71">
        <v>38421</v>
      </c>
      <c r="D240" s="54"/>
      <c r="E240" s="54">
        <v>5</v>
      </c>
      <c r="F240" s="54"/>
      <c r="G240" s="56">
        <v>13338</v>
      </c>
      <c r="H240" s="56"/>
      <c r="I240" s="65"/>
      <c r="J240" s="56"/>
      <c r="K240" s="85"/>
      <c r="L240" s="56"/>
      <c r="M240" s="63"/>
      <c r="N240" s="63"/>
      <c r="O240" s="85"/>
      <c r="P240" s="63"/>
      <c r="Q240" s="63"/>
      <c r="R240" s="56"/>
      <c r="S240" s="85"/>
      <c r="T240" s="63"/>
      <c r="U240" s="57">
        <v>0</v>
      </c>
      <c r="V240" s="56">
        <f>+G240/E240/2</f>
        <v>1333.8</v>
      </c>
      <c r="W240" s="57">
        <f>+U240+V240</f>
        <v>1333.8</v>
      </c>
      <c r="X240" s="56">
        <f>+G240/E240</f>
        <v>2667.6</v>
      </c>
      <c r="Y240" s="57">
        <f>+W240+X240</f>
        <v>4001.3999999999996</v>
      </c>
      <c r="Z240" s="57">
        <v>2668</v>
      </c>
      <c r="AA240" s="57">
        <f>Y240+Z240</f>
        <v>6669.4</v>
      </c>
      <c r="AB240" s="57">
        <f>G240/E240</f>
        <v>2667.6</v>
      </c>
      <c r="AC240" s="61">
        <f>AA240+AB240</f>
        <v>9337</v>
      </c>
      <c r="AD240" s="61">
        <f>G240/E240</f>
        <v>2667.6</v>
      </c>
      <c r="AE240" s="61">
        <f>AC240+AD240</f>
        <v>12004.6</v>
      </c>
      <c r="AF240" s="61">
        <v>1333</v>
      </c>
      <c r="AG240" s="61">
        <f>AE240+AF240</f>
        <v>13337.6</v>
      </c>
      <c r="AH240" s="61"/>
      <c r="AI240" s="61">
        <f>AG240+AH240</f>
        <v>13337.6</v>
      </c>
      <c r="AJ240" s="61"/>
      <c r="AK240" s="61">
        <f>AI240+AJ240</f>
        <v>13337.6</v>
      </c>
      <c r="AL240" s="61"/>
      <c r="AM240" s="61">
        <f>AK240+AL240</f>
        <v>13337.6</v>
      </c>
      <c r="AN240" s="61"/>
      <c r="AO240" s="61">
        <f>AM240+AN240</f>
        <v>13337.6</v>
      </c>
      <c r="AP240" s="61"/>
      <c r="AQ240" s="61">
        <f>AO240+AP240</f>
        <v>13337.6</v>
      </c>
      <c r="AR240" s="61"/>
      <c r="AS240" s="61">
        <f>AQ240+AR240</f>
        <v>13337.6</v>
      </c>
      <c r="AT240" s="61"/>
      <c r="AU240" s="61">
        <f>AS240+AT240</f>
        <v>13337.6</v>
      </c>
      <c r="AV240" s="57">
        <f>+G240-AU240</f>
        <v>0.3999999999996362</v>
      </c>
    </row>
    <row r="241" spans="1:48" x14ac:dyDescent="0.2">
      <c r="A241" s="54" t="s">
        <v>342</v>
      </c>
      <c r="B241" s="54"/>
      <c r="C241" s="71">
        <v>40316</v>
      </c>
      <c r="D241" s="54"/>
      <c r="E241" s="54">
        <v>5</v>
      </c>
      <c r="F241" s="54"/>
      <c r="G241" s="57">
        <v>20113</v>
      </c>
      <c r="H241" s="56"/>
      <c r="I241" s="65"/>
      <c r="J241" s="56"/>
      <c r="K241" s="85"/>
      <c r="L241" s="56"/>
      <c r="M241" s="63"/>
      <c r="N241" s="63"/>
      <c r="O241" s="85"/>
      <c r="P241" s="63"/>
      <c r="Q241" s="63"/>
      <c r="R241" s="56"/>
      <c r="S241" s="85"/>
      <c r="T241" s="63"/>
      <c r="U241" s="57"/>
      <c r="V241" s="56"/>
      <c r="W241" s="57"/>
      <c r="X241" s="56"/>
      <c r="Y241" s="57"/>
      <c r="Z241" s="57"/>
      <c r="AA241" s="57"/>
      <c r="AB241" s="58"/>
      <c r="AC241" s="59"/>
      <c r="AD241" s="59"/>
      <c r="AE241" s="59"/>
      <c r="AF241" s="59">
        <f>$G$241/$E$241</f>
        <v>4022.6</v>
      </c>
      <c r="AG241" s="59">
        <f>AE241+AF241</f>
        <v>4022.6</v>
      </c>
      <c r="AH241" s="59">
        <f>$G$241/$E$241</f>
        <v>4022.6</v>
      </c>
      <c r="AI241" s="59">
        <f>AG241+AH241</f>
        <v>8045.2</v>
      </c>
      <c r="AJ241" s="61">
        <f>$G$241/$E$241</f>
        <v>4022.6</v>
      </c>
      <c r="AK241" s="61">
        <f>AI241+AJ241</f>
        <v>12067.8</v>
      </c>
      <c r="AL241" s="61">
        <f>$G$241/$E$241</f>
        <v>4022.6</v>
      </c>
      <c r="AM241" s="61">
        <f>AK241+AL241</f>
        <v>16090.4</v>
      </c>
      <c r="AN241" s="61">
        <f>$G$241/$E$241</f>
        <v>4022.6</v>
      </c>
      <c r="AO241" s="61">
        <f>AM241+AN241</f>
        <v>20113</v>
      </c>
      <c r="AP241" s="61">
        <v>0</v>
      </c>
      <c r="AQ241" s="61">
        <f>AO241+AP241</f>
        <v>20113</v>
      </c>
      <c r="AR241" s="61">
        <v>0</v>
      </c>
      <c r="AS241" s="61">
        <f>AQ241+AR241</f>
        <v>20113</v>
      </c>
      <c r="AT241" s="61">
        <v>0</v>
      </c>
      <c r="AU241" s="61">
        <f>AS241+AT241</f>
        <v>20113</v>
      </c>
      <c r="AV241" s="57">
        <f>+G241-AU241</f>
        <v>0</v>
      </c>
    </row>
    <row r="242" spans="1:48" x14ac:dyDescent="0.2">
      <c r="A242" s="73" t="s">
        <v>343</v>
      </c>
      <c r="B242" s="54"/>
      <c r="C242" s="71">
        <v>42130</v>
      </c>
      <c r="D242" s="54"/>
      <c r="E242" s="54">
        <v>5</v>
      </c>
      <c r="F242" s="54"/>
      <c r="G242" s="58">
        <v>31363</v>
      </c>
      <c r="H242" s="56"/>
      <c r="I242" s="65"/>
      <c r="J242" s="56"/>
      <c r="K242" s="85"/>
      <c r="L242" s="56"/>
      <c r="M242" s="63"/>
      <c r="N242" s="63"/>
      <c r="O242" s="85"/>
      <c r="P242" s="63"/>
      <c r="Q242" s="63"/>
      <c r="R242" s="56"/>
      <c r="S242" s="85"/>
      <c r="T242" s="63"/>
      <c r="U242" s="57"/>
      <c r="V242" s="56"/>
      <c r="W242" s="57"/>
      <c r="X242" s="56"/>
      <c r="Y242" s="57"/>
      <c r="Z242" s="57"/>
      <c r="AA242" s="57"/>
      <c r="AB242" s="57"/>
      <c r="AC242" s="61"/>
      <c r="AD242" s="61"/>
      <c r="AE242" s="61"/>
      <c r="AF242" s="61"/>
      <c r="AG242" s="61"/>
      <c r="AH242" s="61"/>
      <c r="AI242" s="61"/>
      <c r="AJ242" s="59"/>
      <c r="AK242" s="59"/>
      <c r="AL242" s="59"/>
      <c r="AM242" s="59"/>
      <c r="AN242" s="59"/>
      <c r="AO242" s="59"/>
      <c r="AP242" s="59">
        <f>$G$242/$E$242</f>
        <v>6272.6</v>
      </c>
      <c r="AQ242" s="59">
        <f>AO242+AP242</f>
        <v>6272.6</v>
      </c>
      <c r="AR242" s="59">
        <f>$G$242/$E$242</f>
        <v>6272.6</v>
      </c>
      <c r="AS242" s="59">
        <f>AQ242+AR242</f>
        <v>12545.2</v>
      </c>
      <c r="AT242" s="59">
        <f>$G$242/$E$242</f>
        <v>6272.6</v>
      </c>
      <c r="AU242" s="59">
        <f>AS242+AT242</f>
        <v>18817.800000000003</v>
      </c>
      <c r="AV242" s="58">
        <f>+G242-AU242</f>
        <v>12545.199999999997</v>
      </c>
    </row>
    <row r="243" spans="1:48" x14ac:dyDescent="0.2">
      <c r="A243" s="60" t="s">
        <v>344</v>
      </c>
      <c r="B243" s="54"/>
      <c r="C243" s="36"/>
      <c r="D243" s="54"/>
      <c r="E243" s="54"/>
      <c r="F243" s="54"/>
      <c r="G243" s="57">
        <f>SUM(G240:G242)</f>
        <v>64814</v>
      </c>
      <c r="H243" s="56"/>
      <c r="I243" s="56">
        <f>SUM(I240:I241)</f>
        <v>0</v>
      </c>
      <c r="J243" s="56"/>
      <c r="K243" s="56">
        <f>SUM(K240:K241)</f>
        <v>0</v>
      </c>
      <c r="L243" s="56"/>
      <c r="M243" s="56">
        <f>SUM(M240:M241)</f>
        <v>0</v>
      </c>
      <c r="N243" s="56"/>
      <c r="O243" s="56">
        <f>SUM(O240:O241)</f>
        <v>0</v>
      </c>
      <c r="P243" s="56"/>
      <c r="Q243" s="56">
        <f>SUM(Q240:Q241)</f>
        <v>0</v>
      </c>
      <c r="R243" s="56"/>
      <c r="S243" s="56">
        <f>SUM(S240:S241)</f>
        <v>0</v>
      </c>
      <c r="T243" s="56"/>
      <c r="U243" s="57">
        <f>SUM(U240:U241)</f>
        <v>0</v>
      </c>
      <c r="V243" s="57">
        <f>SUM(V240:V241)</f>
        <v>1333.8</v>
      </c>
      <c r="W243" s="57">
        <f>SUM(W240:W241)</f>
        <v>1333.8</v>
      </c>
      <c r="X243" s="57">
        <f>SUM(X240:X241)</f>
        <v>2667.6</v>
      </c>
      <c r="Y243" s="57">
        <f>SUM(Y240:Y241)</f>
        <v>4001.3999999999996</v>
      </c>
      <c r="Z243" s="57">
        <f>SUM(Z240:Z240)</f>
        <v>2668</v>
      </c>
      <c r="AA243" s="57">
        <f t="shared" ref="AA243:AO243" si="129">SUM(AA240:AA241)</f>
        <v>6669.4</v>
      </c>
      <c r="AB243" s="57">
        <f t="shared" si="129"/>
        <v>2667.6</v>
      </c>
      <c r="AC243" s="57">
        <f t="shared" si="129"/>
        <v>9337</v>
      </c>
      <c r="AD243" s="57">
        <f t="shared" si="129"/>
        <v>2667.6</v>
      </c>
      <c r="AE243" s="57">
        <f t="shared" si="129"/>
        <v>12004.6</v>
      </c>
      <c r="AF243" s="57">
        <f t="shared" si="129"/>
        <v>5355.6</v>
      </c>
      <c r="AG243" s="57">
        <f t="shared" si="129"/>
        <v>17360.2</v>
      </c>
      <c r="AH243" s="57">
        <f t="shared" si="129"/>
        <v>4022.6</v>
      </c>
      <c r="AI243" s="57">
        <f t="shared" si="129"/>
        <v>21382.799999999999</v>
      </c>
      <c r="AJ243" s="57">
        <f t="shared" si="129"/>
        <v>4022.6</v>
      </c>
      <c r="AK243" s="57">
        <f t="shared" si="129"/>
        <v>25405.4</v>
      </c>
      <c r="AL243" s="57">
        <f t="shared" si="129"/>
        <v>4022.6</v>
      </c>
      <c r="AM243" s="57">
        <f t="shared" si="129"/>
        <v>29428</v>
      </c>
      <c r="AN243" s="57">
        <f t="shared" si="129"/>
        <v>4022.6</v>
      </c>
      <c r="AO243" s="57">
        <f t="shared" si="129"/>
        <v>33450.6</v>
      </c>
      <c r="AP243" s="57">
        <f t="shared" ref="AP243:AV243" si="130">SUM(AP240:AP242)</f>
        <v>6272.6</v>
      </c>
      <c r="AQ243" s="57">
        <f t="shared" si="130"/>
        <v>39723.199999999997</v>
      </c>
      <c r="AR243" s="57">
        <f t="shared" si="130"/>
        <v>6272.6</v>
      </c>
      <c r="AS243" s="57">
        <f t="shared" si="130"/>
        <v>45995.8</v>
      </c>
      <c r="AT243" s="57">
        <f t="shared" si="130"/>
        <v>6272.6</v>
      </c>
      <c r="AU243" s="57">
        <f t="shared" si="130"/>
        <v>52268.4</v>
      </c>
      <c r="AV243" s="57">
        <f t="shared" si="130"/>
        <v>12545.599999999997</v>
      </c>
    </row>
    <row r="244" spans="1:48" x14ac:dyDescent="0.2"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57"/>
      <c r="V244" s="16"/>
      <c r="W244" s="57"/>
      <c r="X244" s="16"/>
      <c r="Y244" s="57"/>
      <c r="Z244" s="57"/>
      <c r="AA244" s="57"/>
      <c r="AB244" s="57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57"/>
    </row>
    <row r="245" spans="1:48" x14ac:dyDescent="0.2">
      <c r="A245" s="51" t="s">
        <v>345</v>
      </c>
      <c r="B245" s="54"/>
      <c r="C245" s="36"/>
      <c r="D245" s="54"/>
      <c r="E245" s="54"/>
      <c r="F245" s="54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7"/>
      <c r="V245" s="56"/>
      <c r="W245" s="57"/>
      <c r="X245" s="56"/>
      <c r="Y245" s="57"/>
      <c r="Z245" s="57"/>
      <c r="AA245" s="57"/>
      <c r="AB245" s="57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57"/>
    </row>
    <row r="246" spans="1:48" x14ac:dyDescent="0.2">
      <c r="A246" s="54"/>
      <c r="B246" s="54"/>
      <c r="C246" s="36" t="s">
        <v>192</v>
      </c>
      <c r="D246" s="54"/>
      <c r="E246" s="54">
        <v>15</v>
      </c>
      <c r="F246" s="54"/>
      <c r="G246" s="56">
        <v>899.93</v>
      </c>
      <c r="H246" s="56"/>
      <c r="I246" s="56">
        <v>750.23</v>
      </c>
      <c r="J246" s="56"/>
      <c r="K246" s="56">
        <v>60</v>
      </c>
      <c r="L246" s="56"/>
      <c r="M246" s="63">
        <f>SUM(I246:K246)</f>
        <v>810.23</v>
      </c>
      <c r="N246" s="63"/>
      <c r="O246" s="56">
        <v>60</v>
      </c>
      <c r="P246" s="63"/>
      <c r="Q246" s="63">
        <f>SUM(M246:O246)</f>
        <v>870.23</v>
      </c>
      <c r="R246" s="56"/>
      <c r="S246" s="56">
        <v>29.7</v>
      </c>
      <c r="T246" s="63"/>
      <c r="U246" s="57">
        <v>900</v>
      </c>
      <c r="V246" s="56">
        <v>0</v>
      </c>
      <c r="W246" s="57">
        <f t="shared" ref="W246:W269" si="131">+U246+V246</f>
        <v>900</v>
      </c>
      <c r="X246" s="56">
        <v>0</v>
      </c>
      <c r="Y246" s="57">
        <f>+W246+X246</f>
        <v>900</v>
      </c>
      <c r="Z246" s="57"/>
      <c r="AA246" s="57">
        <v>900</v>
      </c>
      <c r="AB246" s="57"/>
      <c r="AC246" s="61">
        <f>AA246+AB246</f>
        <v>900</v>
      </c>
      <c r="AD246" s="61"/>
      <c r="AE246" s="61">
        <f>AC246+AD246</f>
        <v>900</v>
      </c>
      <c r="AF246" s="61"/>
      <c r="AG246" s="61">
        <f>AE246+AF246</f>
        <v>900</v>
      </c>
      <c r="AH246" s="61"/>
      <c r="AI246" s="61">
        <f>AG246+AH246</f>
        <v>900</v>
      </c>
      <c r="AJ246" s="61"/>
      <c r="AK246" s="61">
        <f>AI246+AJ246</f>
        <v>900</v>
      </c>
      <c r="AL246" s="61"/>
      <c r="AM246" s="61">
        <f>AK246+AL246</f>
        <v>900</v>
      </c>
      <c r="AN246" s="61"/>
      <c r="AO246" s="61">
        <f>AM246+AN246</f>
        <v>900</v>
      </c>
      <c r="AP246" s="61"/>
      <c r="AQ246" s="61">
        <f>AO246+AP246</f>
        <v>900</v>
      </c>
      <c r="AR246" s="61"/>
      <c r="AS246" s="61">
        <f>AQ246+AR246</f>
        <v>900</v>
      </c>
      <c r="AT246" s="61"/>
      <c r="AU246" s="61">
        <f>AS246+AT246</f>
        <v>900</v>
      </c>
      <c r="AV246" s="57">
        <f>+G246-AU246</f>
        <v>-7.0000000000050022E-2</v>
      </c>
    </row>
    <row r="247" spans="1:48" x14ac:dyDescent="0.2">
      <c r="A247" s="54" t="s">
        <v>346</v>
      </c>
      <c r="B247" s="54"/>
      <c r="C247" s="71">
        <v>41458</v>
      </c>
      <c r="D247" s="54"/>
      <c r="E247" s="54">
        <v>10</v>
      </c>
      <c r="F247" s="54"/>
      <c r="G247" s="57">
        <v>85000</v>
      </c>
      <c r="H247" s="57"/>
      <c r="I247" s="57"/>
      <c r="J247" s="57"/>
      <c r="K247" s="57"/>
      <c r="L247" s="57"/>
      <c r="M247" s="65"/>
      <c r="N247" s="65"/>
      <c r="O247" s="57"/>
      <c r="P247" s="65"/>
      <c r="Q247" s="65"/>
      <c r="R247" s="57"/>
      <c r="S247" s="57"/>
      <c r="T247" s="65"/>
      <c r="U247" s="58"/>
      <c r="V247" s="58"/>
      <c r="W247" s="58"/>
      <c r="X247" s="58"/>
      <c r="Y247" s="58"/>
      <c r="Z247" s="58"/>
      <c r="AA247" s="58"/>
      <c r="AB247" s="58"/>
      <c r="AC247" s="59"/>
      <c r="AD247" s="59"/>
      <c r="AE247" s="59"/>
      <c r="AF247" s="59"/>
      <c r="AG247" s="59">
        <v>0</v>
      </c>
      <c r="AH247" s="59"/>
      <c r="AI247" s="59">
        <v>0</v>
      </c>
      <c r="AJ247" s="61"/>
      <c r="AK247" s="61">
        <v>0</v>
      </c>
      <c r="AL247" s="61">
        <f>$G$247/$E$247/2</f>
        <v>4250</v>
      </c>
      <c r="AM247" s="61">
        <f>AK247+AL247</f>
        <v>4250</v>
      </c>
      <c r="AN247" s="61">
        <f>$G$247/$E$247/2</f>
        <v>4250</v>
      </c>
      <c r="AO247" s="61">
        <f>AM247+AN247</f>
        <v>8500</v>
      </c>
      <c r="AP247" s="61">
        <f>$G$247/$E$247</f>
        <v>8500</v>
      </c>
      <c r="AQ247" s="61">
        <f>AO247+AP247</f>
        <v>17000</v>
      </c>
      <c r="AR247" s="61">
        <f>$G$247/$E$247</f>
        <v>8500</v>
      </c>
      <c r="AS247" s="61">
        <f>AQ247+AR247</f>
        <v>25500</v>
      </c>
      <c r="AT247" s="61">
        <f>$G$247/$E$247</f>
        <v>8500</v>
      </c>
      <c r="AU247" s="61">
        <f>AS247+AT247</f>
        <v>34000</v>
      </c>
      <c r="AV247" s="57">
        <f>+G247-AU247</f>
        <v>51000</v>
      </c>
    </row>
    <row r="248" spans="1:48" x14ac:dyDescent="0.2">
      <c r="A248" s="86" t="s">
        <v>347</v>
      </c>
      <c r="B248" s="54"/>
      <c r="C248" s="87">
        <v>42327</v>
      </c>
      <c r="D248" s="54"/>
      <c r="E248" s="54">
        <v>10</v>
      </c>
      <c r="F248" s="54"/>
      <c r="G248" s="57">
        <v>44028</v>
      </c>
      <c r="H248" s="57"/>
      <c r="I248" s="57"/>
      <c r="J248" s="57"/>
      <c r="K248" s="57"/>
      <c r="L248" s="57"/>
      <c r="M248" s="65"/>
      <c r="N248" s="65"/>
      <c r="O248" s="57"/>
      <c r="P248" s="65"/>
      <c r="Q248" s="65"/>
      <c r="R248" s="57"/>
      <c r="S248" s="57"/>
      <c r="T248" s="65"/>
      <c r="U248" s="57"/>
      <c r="V248" s="57"/>
      <c r="W248" s="57"/>
      <c r="X248" s="57"/>
      <c r="Y248" s="57"/>
      <c r="Z248" s="57"/>
      <c r="AA248" s="57"/>
      <c r="AB248" s="57"/>
      <c r="AC248" s="61"/>
      <c r="AD248" s="61"/>
      <c r="AE248" s="61"/>
      <c r="AF248" s="61"/>
      <c r="AG248" s="61"/>
      <c r="AH248" s="61"/>
      <c r="AI248" s="61"/>
      <c r="AJ248" s="59"/>
      <c r="AK248" s="59"/>
      <c r="AL248" s="59"/>
      <c r="AM248" s="59"/>
      <c r="AN248" s="59"/>
      <c r="AO248" s="59"/>
      <c r="AP248" s="59">
        <f>$G$248/$E$248/2</f>
        <v>2201.4</v>
      </c>
      <c r="AQ248" s="61">
        <f>AO248+AP248</f>
        <v>2201.4</v>
      </c>
      <c r="AR248" s="61">
        <f>$G$248/$E$248</f>
        <v>4402.8</v>
      </c>
      <c r="AS248" s="61">
        <f>AQ248+AR248</f>
        <v>6604.2000000000007</v>
      </c>
      <c r="AT248" s="61">
        <f>$G$248/$E$248</f>
        <v>4402.8</v>
      </c>
      <c r="AU248" s="61">
        <f>AS248+AT248</f>
        <v>11007</v>
      </c>
      <c r="AV248" s="57">
        <f>+G248-AU248</f>
        <v>33021</v>
      </c>
    </row>
    <row r="249" spans="1:48" x14ac:dyDescent="0.2">
      <c r="A249" s="86" t="s">
        <v>348</v>
      </c>
      <c r="B249" s="54"/>
      <c r="C249" s="87">
        <v>42864</v>
      </c>
      <c r="D249" s="54"/>
      <c r="E249" s="54">
        <v>10</v>
      </c>
      <c r="F249" s="54"/>
      <c r="G249" s="58">
        <v>5111</v>
      </c>
      <c r="H249" s="57"/>
      <c r="I249" s="57"/>
      <c r="J249" s="57"/>
      <c r="K249" s="57"/>
      <c r="L249" s="57"/>
      <c r="M249" s="65"/>
      <c r="N249" s="65"/>
      <c r="O249" s="57"/>
      <c r="P249" s="65"/>
      <c r="Q249" s="65"/>
      <c r="R249" s="57"/>
      <c r="S249" s="57"/>
      <c r="T249" s="65"/>
      <c r="U249" s="57"/>
      <c r="V249" s="57"/>
      <c r="W249" s="57"/>
      <c r="X249" s="57"/>
      <c r="Y249" s="57"/>
      <c r="Z249" s="57"/>
      <c r="AA249" s="57"/>
      <c r="AB249" s="57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59">
        <v>0</v>
      </c>
      <c r="AR249" s="59">
        <v>0</v>
      </c>
      <c r="AS249" s="59">
        <v>0</v>
      </c>
      <c r="AT249" s="59">
        <f>$G$249/$E$249</f>
        <v>511.1</v>
      </c>
      <c r="AU249" s="59">
        <f>AS249+AT249</f>
        <v>511.1</v>
      </c>
      <c r="AV249" s="58">
        <f>+G249-AU249</f>
        <v>4599.8999999999996</v>
      </c>
    </row>
    <row r="250" spans="1:48" x14ac:dyDescent="0.2">
      <c r="A250" s="60" t="s">
        <v>349</v>
      </c>
      <c r="B250" s="54"/>
      <c r="C250" s="36"/>
      <c r="D250" s="54"/>
      <c r="E250" s="54"/>
      <c r="F250" s="54"/>
      <c r="G250" s="57">
        <f>SUM(G246:G249)</f>
        <v>135038.93</v>
      </c>
      <c r="H250" s="56"/>
      <c r="I250" s="56">
        <f>SUM(I246:I247)</f>
        <v>750.23</v>
      </c>
      <c r="J250" s="56"/>
      <c r="K250" s="56">
        <f>SUM(K246:K247)</f>
        <v>60</v>
      </c>
      <c r="L250" s="56"/>
      <c r="M250" s="56">
        <f>SUM(M246:M247)</f>
        <v>810.23</v>
      </c>
      <c r="N250" s="56"/>
      <c r="O250" s="56">
        <f>SUM(O246:O247)</f>
        <v>60</v>
      </c>
      <c r="P250" s="56"/>
      <c r="Q250" s="56">
        <f>SUM(Q246:Q247)</f>
        <v>870.23</v>
      </c>
      <c r="R250" s="56"/>
      <c r="S250" s="56">
        <f>SUM(S246:S247)</f>
        <v>29.7</v>
      </c>
      <c r="T250" s="56"/>
      <c r="U250" s="57">
        <f>SUM(U246:U249)</f>
        <v>900</v>
      </c>
      <c r="V250" s="57">
        <f t="shared" ref="V250:AV250" si="132">SUM(V246:V249)</f>
        <v>0</v>
      </c>
      <c r="W250" s="57">
        <f t="shared" si="132"/>
        <v>900</v>
      </c>
      <c r="X250" s="57">
        <f t="shared" si="132"/>
        <v>0</v>
      </c>
      <c r="Y250" s="57">
        <f t="shared" si="132"/>
        <v>900</v>
      </c>
      <c r="Z250" s="57">
        <f t="shared" si="132"/>
        <v>0</v>
      </c>
      <c r="AA250" s="57">
        <f t="shared" si="132"/>
        <v>900</v>
      </c>
      <c r="AB250" s="57">
        <f t="shared" si="132"/>
        <v>0</v>
      </c>
      <c r="AC250" s="57">
        <f t="shared" si="132"/>
        <v>900</v>
      </c>
      <c r="AD250" s="57">
        <f t="shared" si="132"/>
        <v>0</v>
      </c>
      <c r="AE250" s="57">
        <f t="shared" si="132"/>
        <v>900</v>
      </c>
      <c r="AF250" s="57">
        <f t="shared" si="132"/>
        <v>0</v>
      </c>
      <c r="AG250" s="57">
        <f t="shared" si="132"/>
        <v>900</v>
      </c>
      <c r="AH250" s="57">
        <f t="shared" si="132"/>
        <v>0</v>
      </c>
      <c r="AI250" s="57">
        <f t="shared" si="132"/>
        <v>900</v>
      </c>
      <c r="AJ250" s="57">
        <f t="shared" si="132"/>
        <v>0</v>
      </c>
      <c r="AK250" s="57">
        <f t="shared" si="132"/>
        <v>900</v>
      </c>
      <c r="AL250" s="57">
        <f t="shared" si="132"/>
        <v>4250</v>
      </c>
      <c r="AM250" s="57">
        <f t="shared" si="132"/>
        <v>5150</v>
      </c>
      <c r="AN250" s="57">
        <f t="shared" si="132"/>
        <v>4250</v>
      </c>
      <c r="AO250" s="57">
        <f t="shared" si="132"/>
        <v>9400</v>
      </c>
      <c r="AP250" s="57">
        <f t="shared" si="132"/>
        <v>10701.4</v>
      </c>
      <c r="AQ250" s="57">
        <f t="shared" si="132"/>
        <v>20101.400000000001</v>
      </c>
      <c r="AR250" s="57">
        <f t="shared" si="132"/>
        <v>12902.8</v>
      </c>
      <c r="AS250" s="57">
        <f t="shared" si="132"/>
        <v>33004.199999999997</v>
      </c>
      <c r="AT250" s="57">
        <f t="shared" si="132"/>
        <v>13413.9</v>
      </c>
      <c r="AU250" s="57">
        <f t="shared" si="132"/>
        <v>46418.1</v>
      </c>
      <c r="AV250" s="57">
        <f t="shared" si="132"/>
        <v>88620.829999999987</v>
      </c>
    </row>
    <row r="251" spans="1:48" x14ac:dyDescent="0.2">
      <c r="A251" s="54"/>
      <c r="B251" s="54"/>
      <c r="C251" s="36"/>
      <c r="D251" s="54"/>
      <c r="E251" s="54"/>
      <c r="F251" s="54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7"/>
      <c r="V251" s="56"/>
      <c r="W251" s="57"/>
      <c r="X251" s="56"/>
      <c r="Y251" s="57"/>
      <c r="Z251" s="57"/>
      <c r="AA251" s="57"/>
      <c r="AB251" s="57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57"/>
    </row>
    <row r="252" spans="1:48" x14ac:dyDescent="0.2">
      <c r="A252" s="51" t="s">
        <v>350</v>
      </c>
      <c r="B252" s="54"/>
      <c r="C252" s="36"/>
      <c r="D252" s="54"/>
      <c r="E252" s="54"/>
      <c r="F252" s="54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7"/>
      <c r="V252" s="56"/>
      <c r="W252" s="57"/>
      <c r="X252" s="56"/>
      <c r="Y252" s="57"/>
      <c r="Z252" s="57"/>
      <c r="AA252" s="57"/>
      <c r="AB252" s="57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57"/>
    </row>
    <row r="253" spans="1:48" x14ac:dyDescent="0.2">
      <c r="A253" s="54"/>
      <c r="B253" s="54"/>
      <c r="C253" s="36" t="s">
        <v>285</v>
      </c>
      <c r="D253" s="54"/>
      <c r="E253" s="54">
        <v>15</v>
      </c>
      <c r="F253" s="54"/>
      <c r="G253" s="56">
        <v>410</v>
      </c>
      <c r="H253" s="56"/>
      <c r="I253" s="56">
        <v>382.69</v>
      </c>
      <c r="J253" s="56"/>
      <c r="K253" s="56">
        <v>27.31</v>
      </c>
      <c r="L253" s="56"/>
      <c r="M253" s="63">
        <f>SUM(I253:K253)</f>
        <v>410</v>
      </c>
      <c r="N253" s="63"/>
      <c r="O253" s="63" t="s">
        <v>191</v>
      </c>
      <c r="P253" s="63"/>
      <c r="Q253" s="63">
        <f>SUM(M253:O253)</f>
        <v>410</v>
      </c>
      <c r="R253" s="56"/>
      <c r="S253" s="63" t="s">
        <v>191</v>
      </c>
      <c r="T253" s="63"/>
      <c r="U253" s="57">
        <v>410</v>
      </c>
      <c r="V253" s="56">
        <v>0</v>
      </c>
      <c r="W253" s="57">
        <f t="shared" si="131"/>
        <v>410</v>
      </c>
      <c r="X253" s="56">
        <v>0</v>
      </c>
      <c r="Y253" s="57">
        <f>+W253+X253</f>
        <v>410</v>
      </c>
      <c r="Z253" s="57"/>
      <c r="AA253" s="57">
        <v>410</v>
      </c>
      <c r="AB253" s="57"/>
      <c r="AC253" s="61">
        <f t="shared" ref="AC253:AC258" si="133">AA253+AB253</f>
        <v>410</v>
      </c>
      <c r="AD253" s="61"/>
      <c r="AE253" s="61">
        <f>AC253+AD253</f>
        <v>410</v>
      </c>
      <c r="AF253" s="61"/>
      <c r="AG253" s="61">
        <f>AE253+AF253</f>
        <v>410</v>
      </c>
      <c r="AH253" s="61"/>
      <c r="AI253" s="61">
        <f>AG253+AH253</f>
        <v>410</v>
      </c>
      <c r="AJ253" s="61"/>
      <c r="AK253" s="61">
        <f>AI253+AJ253</f>
        <v>410</v>
      </c>
      <c r="AL253" s="61"/>
      <c r="AM253" s="61">
        <f>AK253+AL253</f>
        <v>410</v>
      </c>
      <c r="AN253" s="61"/>
      <c r="AO253" s="61">
        <f>AM253+AN253</f>
        <v>410</v>
      </c>
      <c r="AP253" s="61"/>
      <c r="AQ253" s="61">
        <f>AO253+AP253</f>
        <v>410</v>
      </c>
      <c r="AR253" s="61"/>
      <c r="AS253" s="61">
        <f>AQ253+AR253</f>
        <v>410</v>
      </c>
      <c r="AT253" s="61"/>
      <c r="AU253" s="61">
        <f>AS253+AT253</f>
        <v>410</v>
      </c>
      <c r="AV253" s="57">
        <f>+G253-AU253</f>
        <v>0</v>
      </c>
    </row>
    <row r="254" spans="1:48" x14ac:dyDescent="0.2">
      <c r="A254" s="54"/>
      <c r="B254" s="54"/>
      <c r="C254" s="62" t="s">
        <v>225</v>
      </c>
      <c r="D254" s="54"/>
      <c r="E254" s="54">
        <v>15</v>
      </c>
      <c r="F254" s="54"/>
      <c r="G254" s="56">
        <v>550</v>
      </c>
      <c r="H254" s="56"/>
      <c r="I254" s="56">
        <v>549.98</v>
      </c>
      <c r="J254" s="56"/>
      <c r="K254" s="56">
        <v>0.02</v>
      </c>
      <c r="L254" s="56"/>
      <c r="M254" s="63">
        <f>SUM(I254:K254)</f>
        <v>550</v>
      </c>
      <c r="N254" s="63"/>
      <c r="O254" s="63" t="s">
        <v>191</v>
      </c>
      <c r="P254" s="63"/>
      <c r="Q254" s="63">
        <f>SUM(M254:O254)</f>
        <v>550</v>
      </c>
      <c r="R254" s="56"/>
      <c r="S254" s="63" t="s">
        <v>191</v>
      </c>
      <c r="T254" s="63"/>
      <c r="U254" s="57">
        <v>550</v>
      </c>
      <c r="V254" s="56">
        <v>0</v>
      </c>
      <c r="W254" s="57">
        <f t="shared" si="131"/>
        <v>550</v>
      </c>
      <c r="X254" s="56">
        <v>0</v>
      </c>
      <c r="Y254" s="57">
        <f>+W254+X254</f>
        <v>550</v>
      </c>
      <c r="Z254" s="57"/>
      <c r="AA254" s="57">
        <v>550</v>
      </c>
      <c r="AB254" s="57"/>
      <c r="AC254" s="61">
        <f t="shared" si="133"/>
        <v>550</v>
      </c>
      <c r="AD254" s="61"/>
      <c r="AE254" s="61">
        <f>AC254+AD254</f>
        <v>550</v>
      </c>
      <c r="AF254" s="61"/>
      <c r="AG254" s="61">
        <f>AE254+AF254</f>
        <v>550</v>
      </c>
      <c r="AH254" s="61"/>
      <c r="AI254" s="61">
        <f>AG254+AH254</f>
        <v>550</v>
      </c>
      <c r="AJ254" s="61"/>
      <c r="AK254" s="61">
        <f>AI254+AJ254</f>
        <v>550</v>
      </c>
      <c r="AL254" s="61"/>
      <c r="AM254" s="61">
        <f>AK254+AL254</f>
        <v>550</v>
      </c>
      <c r="AN254" s="61"/>
      <c r="AO254" s="61">
        <f>AM254+AN254</f>
        <v>550</v>
      </c>
      <c r="AP254" s="61"/>
      <c r="AQ254" s="61">
        <f>AO254+AP254</f>
        <v>550</v>
      </c>
      <c r="AR254" s="61"/>
      <c r="AS254" s="61">
        <f>AQ254+AR254</f>
        <v>550</v>
      </c>
      <c r="AT254" s="61"/>
      <c r="AU254" s="61">
        <f>AS254+AT254</f>
        <v>550</v>
      </c>
      <c r="AV254" s="57">
        <f>+G254-AU254</f>
        <v>0</v>
      </c>
    </row>
    <row r="255" spans="1:48" x14ac:dyDescent="0.2">
      <c r="A255" s="54"/>
      <c r="B255" s="54"/>
      <c r="C255" s="36" t="s">
        <v>187</v>
      </c>
      <c r="D255" s="54"/>
      <c r="E255" s="54">
        <v>15</v>
      </c>
      <c r="F255" s="54"/>
      <c r="G255" s="56">
        <v>38.85</v>
      </c>
      <c r="H255" s="56"/>
      <c r="I255" s="56">
        <v>27.2</v>
      </c>
      <c r="J255" s="56"/>
      <c r="K255" s="56">
        <v>2.59</v>
      </c>
      <c r="L255" s="56"/>
      <c r="M255" s="63">
        <f>SUM(I255:K255)</f>
        <v>29.79</v>
      </c>
      <c r="N255" s="63"/>
      <c r="O255" s="56">
        <v>2.59</v>
      </c>
      <c r="P255" s="63"/>
      <c r="Q255" s="63">
        <f>SUM(M255:O255)</f>
        <v>32.379999999999995</v>
      </c>
      <c r="R255" s="56"/>
      <c r="S255" s="56">
        <v>2.59</v>
      </c>
      <c r="T255" s="63"/>
      <c r="U255" s="57">
        <v>39</v>
      </c>
      <c r="V255" s="56">
        <v>0</v>
      </c>
      <c r="W255" s="57">
        <f t="shared" si="131"/>
        <v>39</v>
      </c>
      <c r="X255" s="56">
        <v>0</v>
      </c>
      <c r="Y255" s="57">
        <f>+W255+X255</f>
        <v>39</v>
      </c>
      <c r="Z255" s="57"/>
      <c r="AA255" s="57">
        <v>39</v>
      </c>
      <c r="AB255" s="57"/>
      <c r="AC255" s="61">
        <f t="shared" si="133"/>
        <v>39</v>
      </c>
      <c r="AD255" s="61"/>
      <c r="AE255" s="61">
        <f>AC255+AD255</f>
        <v>39</v>
      </c>
      <c r="AF255" s="61"/>
      <c r="AG255" s="61">
        <f>AE255+AF255</f>
        <v>39</v>
      </c>
      <c r="AH255" s="61"/>
      <c r="AI255" s="61">
        <f>AG255+AH255</f>
        <v>39</v>
      </c>
      <c r="AJ255" s="61"/>
      <c r="AK255" s="61">
        <f>AI255+AJ255</f>
        <v>39</v>
      </c>
      <c r="AL255" s="61"/>
      <c r="AM255" s="61">
        <f>AK255+AL255</f>
        <v>39</v>
      </c>
      <c r="AN255" s="61"/>
      <c r="AO255" s="61">
        <f>AM255+AN255</f>
        <v>39</v>
      </c>
      <c r="AP255" s="61"/>
      <c r="AQ255" s="61">
        <f>AO255+AP255</f>
        <v>39</v>
      </c>
      <c r="AR255" s="61"/>
      <c r="AS255" s="61">
        <f>AQ255+AR255</f>
        <v>39</v>
      </c>
      <c r="AT255" s="61"/>
      <c r="AU255" s="61">
        <f>AS255+AT255</f>
        <v>39</v>
      </c>
      <c r="AV255" s="57">
        <f>+G255-AU255</f>
        <v>-0.14999999999999858</v>
      </c>
    </row>
    <row r="256" spans="1:48" x14ac:dyDescent="0.2">
      <c r="A256" s="54"/>
      <c r="B256" s="54"/>
      <c r="C256" s="71">
        <v>38653</v>
      </c>
      <c r="D256" s="54"/>
      <c r="E256" s="54">
        <v>10</v>
      </c>
      <c r="F256" s="54"/>
      <c r="G256" s="56">
        <v>2006</v>
      </c>
      <c r="H256" s="56"/>
      <c r="I256" s="56"/>
      <c r="J256" s="56"/>
      <c r="K256" s="56"/>
      <c r="L256" s="56"/>
      <c r="M256" s="63"/>
      <c r="N256" s="63"/>
      <c r="O256" s="56"/>
      <c r="P256" s="63"/>
      <c r="Q256" s="63"/>
      <c r="R256" s="56"/>
      <c r="S256" s="56"/>
      <c r="T256" s="63"/>
      <c r="U256" s="57">
        <v>0</v>
      </c>
      <c r="V256" s="56">
        <f>+G256/E256/2</f>
        <v>100.3</v>
      </c>
      <c r="W256" s="57">
        <f>+U256+V256</f>
        <v>100.3</v>
      </c>
      <c r="X256" s="56">
        <f>+G256/E256</f>
        <v>200.6</v>
      </c>
      <c r="Y256" s="57">
        <f>+W256+X256</f>
        <v>300.89999999999998</v>
      </c>
      <c r="Z256" s="57">
        <v>201</v>
      </c>
      <c r="AA256" s="57">
        <f>Y256+Z256</f>
        <v>501.9</v>
      </c>
      <c r="AB256" s="57">
        <f>G256/E256</f>
        <v>200.6</v>
      </c>
      <c r="AC256" s="61">
        <f t="shared" si="133"/>
        <v>702.5</v>
      </c>
      <c r="AD256" s="61">
        <f>G256/E256</f>
        <v>200.6</v>
      </c>
      <c r="AE256" s="61">
        <f>AC256+AD256</f>
        <v>903.1</v>
      </c>
      <c r="AF256" s="61">
        <f>$G$256/$E$256</f>
        <v>200.6</v>
      </c>
      <c r="AG256" s="61">
        <f>AE256+AF256</f>
        <v>1103.7</v>
      </c>
      <c r="AH256" s="61">
        <f>$G$256/$E$256</f>
        <v>200.6</v>
      </c>
      <c r="AI256" s="61">
        <f>AG256+AH256</f>
        <v>1304.3</v>
      </c>
      <c r="AJ256" s="61">
        <f>$G$256/$E$256</f>
        <v>200.6</v>
      </c>
      <c r="AK256" s="61">
        <f>AI256+AJ256</f>
        <v>1504.8999999999999</v>
      </c>
      <c r="AL256" s="61">
        <f>$G$256/$E$256</f>
        <v>200.6</v>
      </c>
      <c r="AM256" s="61">
        <f>AK256+AL256</f>
        <v>1705.4999999999998</v>
      </c>
      <c r="AN256" s="61">
        <f>$G$256/$E$256</f>
        <v>200.6</v>
      </c>
      <c r="AO256" s="61">
        <f>AM256+AN256</f>
        <v>1906.0999999999997</v>
      </c>
      <c r="AP256" s="61">
        <f>$G$256/$E$256-101</f>
        <v>99.6</v>
      </c>
      <c r="AQ256" s="61">
        <f>AO256+AP256</f>
        <v>2005.6999999999996</v>
      </c>
      <c r="AR256" s="61">
        <v>0.01</v>
      </c>
      <c r="AS256" s="61">
        <f>AQ256+AR256</f>
        <v>2005.7099999999996</v>
      </c>
      <c r="AT256" s="61">
        <v>0.01</v>
      </c>
      <c r="AU256" s="61">
        <f>AS256+AT256</f>
        <v>2005.7199999999996</v>
      </c>
      <c r="AV256" s="57">
        <f>+G256-AU256</f>
        <v>0.28000000000042746</v>
      </c>
    </row>
    <row r="257" spans="1:48" x14ac:dyDescent="0.2">
      <c r="A257" s="54"/>
      <c r="B257" s="54"/>
      <c r="C257" s="36" t="s">
        <v>351</v>
      </c>
      <c r="D257" s="54"/>
      <c r="E257" s="54">
        <v>15</v>
      </c>
      <c r="F257" s="54"/>
      <c r="G257" s="55">
        <v>909.95</v>
      </c>
      <c r="H257" s="56"/>
      <c r="I257" s="64">
        <v>485.28</v>
      </c>
      <c r="J257" s="56"/>
      <c r="K257" s="55">
        <v>60.66</v>
      </c>
      <c r="L257" s="56"/>
      <c r="M257" s="55">
        <f>SUM(I257:K257)</f>
        <v>545.93999999999994</v>
      </c>
      <c r="N257" s="57"/>
      <c r="O257" s="55">
        <v>60.66</v>
      </c>
      <c r="P257" s="57"/>
      <c r="Q257" s="55">
        <f>SUM(M257:O257)</f>
        <v>606.59999999999991</v>
      </c>
      <c r="R257" s="56"/>
      <c r="S257" s="55">
        <v>60.66</v>
      </c>
      <c r="T257" s="57"/>
      <c r="U257" s="58">
        <v>789</v>
      </c>
      <c r="V257" s="58">
        <f>+G257/E257</f>
        <v>60.663333333333334</v>
      </c>
      <c r="W257" s="58">
        <f t="shared" si="131"/>
        <v>849.6633333333333</v>
      </c>
      <c r="X257" s="58">
        <f>+G257/E257</f>
        <v>60.663333333333334</v>
      </c>
      <c r="Y257" s="58">
        <f>+W257+X257</f>
        <v>910.3266666666666</v>
      </c>
      <c r="Z257" s="58"/>
      <c r="AA257" s="58">
        <f>Y257+Z257</f>
        <v>910.3266666666666</v>
      </c>
      <c r="AB257" s="58"/>
      <c r="AC257" s="59">
        <f t="shared" si="133"/>
        <v>910.3266666666666</v>
      </c>
      <c r="AD257" s="59"/>
      <c r="AE257" s="59">
        <f>AC257+AD257</f>
        <v>910.3266666666666</v>
      </c>
      <c r="AF257" s="59"/>
      <c r="AG257" s="59">
        <f>AE257+AF257</f>
        <v>910.3266666666666</v>
      </c>
      <c r="AH257" s="59"/>
      <c r="AI257" s="59">
        <f>AG257+AH257</f>
        <v>910.3266666666666</v>
      </c>
      <c r="AJ257" s="59"/>
      <c r="AK257" s="59">
        <f>AI257+AJ257</f>
        <v>910.3266666666666</v>
      </c>
      <c r="AL257" s="59"/>
      <c r="AM257" s="59">
        <f>AK257+AL257</f>
        <v>910.3266666666666</v>
      </c>
      <c r="AN257" s="59"/>
      <c r="AO257" s="59">
        <f>AM257+AN257</f>
        <v>910.3266666666666</v>
      </c>
      <c r="AP257" s="59"/>
      <c r="AQ257" s="59">
        <f>AO257+AP257</f>
        <v>910.3266666666666</v>
      </c>
      <c r="AR257" s="59"/>
      <c r="AS257" s="59">
        <f>AQ257+AR257</f>
        <v>910.3266666666666</v>
      </c>
      <c r="AT257" s="59"/>
      <c r="AU257" s="59">
        <f>AS257+AT257</f>
        <v>910.3266666666666</v>
      </c>
      <c r="AV257" s="58">
        <f>+G257-AU257</f>
        <v>-0.37666666666655146</v>
      </c>
    </row>
    <row r="258" spans="1:48" x14ac:dyDescent="0.2">
      <c r="A258" s="60" t="s">
        <v>352</v>
      </c>
      <c r="B258" s="54"/>
      <c r="C258" s="36"/>
      <c r="D258" s="54"/>
      <c r="E258" s="54"/>
      <c r="F258" s="54"/>
      <c r="G258" s="57">
        <f>SUM(G253:G257)</f>
        <v>3914.8</v>
      </c>
      <c r="H258" s="56"/>
      <c r="I258" s="56">
        <f>SUM(I253:I257)</f>
        <v>1445.15</v>
      </c>
      <c r="J258" s="56"/>
      <c r="K258" s="56">
        <f>SUM(K253:K257)</f>
        <v>90.58</v>
      </c>
      <c r="L258" s="56"/>
      <c r="M258" s="56">
        <f>SUM(M253:M257)</f>
        <v>1535.73</v>
      </c>
      <c r="N258" s="56"/>
      <c r="O258" s="56">
        <f>SUM(O253:O257)</f>
        <v>63.25</v>
      </c>
      <c r="P258" s="56"/>
      <c r="Q258" s="56">
        <f>SUM(Q253:Q257)</f>
        <v>1598.98</v>
      </c>
      <c r="R258" s="56"/>
      <c r="S258" s="56">
        <f>SUM(S253:S257)</f>
        <v>63.25</v>
      </c>
      <c r="T258" s="56"/>
      <c r="U258" s="57">
        <f>SUM(U253:U257)</f>
        <v>1788</v>
      </c>
      <c r="V258" s="57">
        <f>SUM(V253:V257)</f>
        <v>160.96333333333334</v>
      </c>
      <c r="W258" s="57">
        <f>SUM(W253:W257)</f>
        <v>1948.9633333333331</v>
      </c>
      <c r="X258" s="57">
        <f>SUM(X253:X257)</f>
        <v>261.26333333333332</v>
      </c>
      <c r="Y258" s="57">
        <f>SUM(Y253:Y257)</f>
        <v>2210.2266666666665</v>
      </c>
      <c r="Z258" s="57">
        <f>Z256</f>
        <v>201</v>
      </c>
      <c r="AA258" s="57">
        <f>SUM(AA253:AA257)</f>
        <v>2411.2266666666665</v>
      </c>
      <c r="AB258" s="57">
        <f>SUM(AB253:AB257)</f>
        <v>200.6</v>
      </c>
      <c r="AC258" s="57">
        <f t="shared" si="133"/>
        <v>2611.8266666666664</v>
      </c>
      <c r="AD258" s="57">
        <f t="shared" ref="AD258:AU258" si="134">SUM(AD253:AD257)</f>
        <v>200.6</v>
      </c>
      <c r="AE258" s="57">
        <f t="shared" si="134"/>
        <v>2812.4266666666663</v>
      </c>
      <c r="AF258" s="57">
        <f t="shared" si="134"/>
        <v>200.6</v>
      </c>
      <c r="AG258" s="57">
        <f t="shared" si="134"/>
        <v>3013.0266666666666</v>
      </c>
      <c r="AH258" s="57">
        <f t="shared" si="134"/>
        <v>200.6</v>
      </c>
      <c r="AI258" s="57">
        <f t="shared" si="134"/>
        <v>3213.626666666667</v>
      </c>
      <c r="AJ258" s="57">
        <f t="shared" si="134"/>
        <v>200.6</v>
      </c>
      <c r="AK258" s="57">
        <f t="shared" si="134"/>
        <v>3414.2266666666665</v>
      </c>
      <c r="AL258" s="57">
        <f t="shared" si="134"/>
        <v>200.6</v>
      </c>
      <c r="AM258" s="57">
        <f t="shared" si="134"/>
        <v>3614.8266666666668</v>
      </c>
      <c r="AN258" s="57">
        <f t="shared" si="134"/>
        <v>200.6</v>
      </c>
      <c r="AO258" s="57">
        <f t="shared" si="134"/>
        <v>3815.4266666666663</v>
      </c>
      <c r="AP258" s="57">
        <f t="shared" si="134"/>
        <v>99.6</v>
      </c>
      <c r="AQ258" s="57">
        <f t="shared" si="134"/>
        <v>3915.0266666666666</v>
      </c>
      <c r="AR258" s="57">
        <f t="shared" si="134"/>
        <v>0.01</v>
      </c>
      <c r="AS258" s="57">
        <f t="shared" si="134"/>
        <v>3915.036666666666</v>
      </c>
      <c r="AT258" s="57">
        <f t="shared" si="134"/>
        <v>0.01</v>
      </c>
      <c r="AU258" s="57">
        <f t="shared" si="134"/>
        <v>3915.0466666666662</v>
      </c>
      <c r="AV258" s="57">
        <f>SUM(AV253:AV257)+0.5</f>
        <v>0.25333333333387742</v>
      </c>
    </row>
    <row r="259" spans="1:48" x14ac:dyDescent="0.2">
      <c r="A259" s="54"/>
      <c r="B259" s="54"/>
      <c r="C259" s="36"/>
      <c r="D259" s="54"/>
      <c r="E259" s="54"/>
      <c r="F259" s="54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7"/>
      <c r="V259" s="56"/>
      <c r="W259" s="57"/>
      <c r="X259" s="56"/>
      <c r="Y259" s="57"/>
      <c r="Z259" s="57"/>
      <c r="AA259" s="57"/>
      <c r="AB259" s="57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57"/>
    </row>
    <row r="260" spans="1:48" x14ac:dyDescent="0.2">
      <c r="A260" s="51" t="s">
        <v>353</v>
      </c>
      <c r="B260" s="54"/>
      <c r="C260" s="36"/>
      <c r="D260" s="54"/>
      <c r="E260" s="54"/>
      <c r="F260" s="54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7"/>
      <c r="V260" s="56"/>
      <c r="W260" s="57"/>
      <c r="X260" s="56"/>
      <c r="Y260" s="57"/>
      <c r="Z260" s="57"/>
      <c r="AA260" s="57"/>
      <c r="AB260" s="57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57"/>
    </row>
    <row r="261" spans="1:48" x14ac:dyDescent="0.2">
      <c r="A261" s="54"/>
      <c r="B261" s="54"/>
      <c r="C261" s="36" t="s">
        <v>284</v>
      </c>
      <c r="D261" s="54"/>
      <c r="E261" s="54">
        <v>10</v>
      </c>
      <c r="F261" s="54"/>
      <c r="G261" s="56">
        <v>2456</v>
      </c>
      <c r="H261" s="56"/>
      <c r="I261" s="56">
        <v>2456</v>
      </c>
      <c r="J261" s="56"/>
      <c r="K261" s="63" t="s">
        <v>191</v>
      </c>
      <c r="L261" s="56"/>
      <c r="M261" s="63">
        <f t="shared" ref="M261:M267" si="135">SUM(I261:L261)</f>
        <v>2456</v>
      </c>
      <c r="N261" s="63"/>
      <c r="O261" s="63" t="s">
        <v>191</v>
      </c>
      <c r="P261" s="63"/>
      <c r="Q261" s="63">
        <f t="shared" ref="Q261:Q267" si="136">SUM(M261:O261)</f>
        <v>2456</v>
      </c>
      <c r="R261" s="56"/>
      <c r="S261" s="63" t="s">
        <v>191</v>
      </c>
      <c r="T261" s="63"/>
      <c r="U261" s="57">
        <v>2456</v>
      </c>
      <c r="V261" s="56">
        <v>0</v>
      </c>
      <c r="W261" s="57">
        <f t="shared" si="131"/>
        <v>2456</v>
      </c>
      <c r="X261" s="56">
        <v>0</v>
      </c>
      <c r="Y261" s="57">
        <f t="shared" ref="Y261:AA269" si="137">+W261+X261</f>
        <v>2456</v>
      </c>
      <c r="Z261" s="57"/>
      <c r="AA261" s="57">
        <f t="shared" si="137"/>
        <v>2456</v>
      </c>
      <c r="AB261" s="57"/>
      <c r="AC261" s="61">
        <f t="shared" ref="AC261:AC269" si="138">AA261+AB261</f>
        <v>2456</v>
      </c>
      <c r="AD261" s="61"/>
      <c r="AE261" s="61">
        <f t="shared" ref="AE261:AE269" si="139">AC261+AD261</f>
        <v>2456</v>
      </c>
      <c r="AF261" s="61"/>
      <c r="AG261" s="61">
        <f t="shared" ref="AG261:AI269" si="140">AE261+AF261</f>
        <v>2456</v>
      </c>
      <c r="AH261" s="61"/>
      <c r="AI261" s="61">
        <f t="shared" si="140"/>
        <v>2456</v>
      </c>
      <c r="AJ261" s="61"/>
      <c r="AK261" s="61">
        <f t="shared" ref="AK261:AK269" si="141">AI261+AJ261</f>
        <v>2456</v>
      </c>
      <c r="AL261" s="61"/>
      <c r="AM261" s="61">
        <f t="shared" ref="AM261:AM269" si="142">AK261+AL261</f>
        <v>2456</v>
      </c>
      <c r="AN261" s="61"/>
      <c r="AO261" s="61">
        <f>AM261+AN261</f>
        <v>2456</v>
      </c>
      <c r="AP261" s="61"/>
      <c r="AQ261" s="61">
        <f>AO261+AP261</f>
        <v>2456</v>
      </c>
      <c r="AR261" s="61"/>
      <c r="AS261" s="61">
        <f>AQ261+AR261</f>
        <v>2456</v>
      </c>
      <c r="AT261" s="61"/>
      <c r="AU261" s="61">
        <f>AS261+AT261</f>
        <v>2456</v>
      </c>
      <c r="AV261" s="57">
        <f>+G261-AU261</f>
        <v>0</v>
      </c>
    </row>
    <row r="262" spans="1:48" x14ac:dyDescent="0.2">
      <c r="A262" s="54"/>
      <c r="B262" s="54"/>
      <c r="C262" s="36" t="s">
        <v>286</v>
      </c>
      <c r="D262" s="54"/>
      <c r="E262" s="54">
        <v>10</v>
      </c>
      <c r="F262" s="54"/>
      <c r="G262" s="56">
        <v>100</v>
      </c>
      <c r="H262" s="56"/>
      <c r="I262" s="56">
        <v>100</v>
      </c>
      <c r="J262" s="56"/>
      <c r="K262" s="63" t="s">
        <v>191</v>
      </c>
      <c r="L262" s="56"/>
      <c r="M262" s="63">
        <f t="shared" si="135"/>
        <v>100</v>
      </c>
      <c r="N262" s="63"/>
      <c r="O262" s="63" t="s">
        <v>191</v>
      </c>
      <c r="P262" s="63"/>
      <c r="Q262" s="63">
        <f t="shared" si="136"/>
        <v>100</v>
      </c>
      <c r="R262" s="56"/>
      <c r="S262" s="63" t="s">
        <v>191</v>
      </c>
      <c r="T262" s="63"/>
      <c r="U262" s="57">
        <v>100</v>
      </c>
      <c r="V262" s="56">
        <v>0</v>
      </c>
      <c r="W262" s="57">
        <f t="shared" si="131"/>
        <v>100</v>
      </c>
      <c r="X262" s="56">
        <v>0</v>
      </c>
      <c r="Y262" s="57">
        <f t="shared" si="137"/>
        <v>100</v>
      </c>
      <c r="Z262" s="57"/>
      <c r="AA262" s="57">
        <f t="shared" si="137"/>
        <v>100</v>
      </c>
      <c r="AB262" s="57"/>
      <c r="AC262" s="61">
        <f t="shared" si="138"/>
        <v>100</v>
      </c>
      <c r="AD262" s="61"/>
      <c r="AE262" s="61">
        <f t="shared" si="139"/>
        <v>100</v>
      </c>
      <c r="AF262" s="61"/>
      <c r="AG262" s="61">
        <f t="shared" si="140"/>
        <v>100</v>
      </c>
      <c r="AH262" s="61"/>
      <c r="AI262" s="61">
        <f t="shared" si="140"/>
        <v>100</v>
      </c>
      <c r="AJ262" s="61"/>
      <c r="AK262" s="61">
        <f t="shared" si="141"/>
        <v>100</v>
      </c>
      <c r="AL262" s="61"/>
      <c r="AM262" s="61">
        <f t="shared" si="142"/>
        <v>100</v>
      </c>
      <c r="AN262" s="61"/>
      <c r="AO262" s="61">
        <f t="shared" ref="AO262:AO269" si="143">AM262+AN262</f>
        <v>100</v>
      </c>
      <c r="AP262" s="61"/>
      <c r="AQ262" s="61">
        <f t="shared" ref="AQ262:AQ269" si="144">AO262+AP262</f>
        <v>100</v>
      </c>
      <c r="AR262" s="61"/>
      <c r="AS262" s="61">
        <f t="shared" ref="AS262:AS269" si="145">AQ262+AR262</f>
        <v>100</v>
      </c>
      <c r="AT262" s="61"/>
      <c r="AU262" s="61">
        <f t="shared" ref="AU262:AU269" si="146">AS262+AT262</f>
        <v>100</v>
      </c>
      <c r="AV262" s="57">
        <f t="shared" ref="AV262:AV269" si="147">+G262-AU262</f>
        <v>0</v>
      </c>
    </row>
    <row r="263" spans="1:48" x14ac:dyDescent="0.2">
      <c r="A263" s="54"/>
      <c r="B263" s="54"/>
      <c r="C263" s="36" t="s">
        <v>295</v>
      </c>
      <c r="D263" s="54"/>
      <c r="E263" s="54">
        <v>10</v>
      </c>
      <c r="F263" s="54"/>
      <c r="G263" s="56">
        <v>241</v>
      </c>
      <c r="H263" s="56"/>
      <c r="I263" s="56">
        <v>241</v>
      </c>
      <c r="J263" s="56"/>
      <c r="K263" s="63" t="s">
        <v>191</v>
      </c>
      <c r="L263" s="56"/>
      <c r="M263" s="63">
        <f t="shared" si="135"/>
        <v>241</v>
      </c>
      <c r="N263" s="63"/>
      <c r="O263" s="63" t="s">
        <v>191</v>
      </c>
      <c r="P263" s="63"/>
      <c r="Q263" s="63">
        <f t="shared" si="136"/>
        <v>241</v>
      </c>
      <c r="R263" s="56"/>
      <c r="S263" s="63" t="s">
        <v>191</v>
      </c>
      <c r="T263" s="63"/>
      <c r="U263" s="57">
        <v>241</v>
      </c>
      <c r="V263" s="56">
        <v>0</v>
      </c>
      <c r="W263" s="57">
        <f t="shared" si="131"/>
        <v>241</v>
      </c>
      <c r="X263" s="56">
        <v>0</v>
      </c>
      <c r="Y263" s="57">
        <f t="shared" si="137"/>
        <v>241</v>
      </c>
      <c r="Z263" s="57"/>
      <c r="AA263" s="57">
        <f t="shared" si="137"/>
        <v>241</v>
      </c>
      <c r="AB263" s="57"/>
      <c r="AC263" s="61">
        <f t="shared" si="138"/>
        <v>241</v>
      </c>
      <c r="AD263" s="61"/>
      <c r="AE263" s="61">
        <f t="shared" si="139"/>
        <v>241</v>
      </c>
      <c r="AF263" s="61"/>
      <c r="AG263" s="61">
        <f t="shared" si="140"/>
        <v>241</v>
      </c>
      <c r="AH263" s="61"/>
      <c r="AI263" s="61">
        <f t="shared" si="140"/>
        <v>241</v>
      </c>
      <c r="AJ263" s="61"/>
      <c r="AK263" s="61">
        <f t="shared" si="141"/>
        <v>241</v>
      </c>
      <c r="AL263" s="61"/>
      <c r="AM263" s="61">
        <f t="shared" si="142"/>
        <v>241</v>
      </c>
      <c r="AN263" s="61"/>
      <c r="AO263" s="61">
        <f t="shared" si="143"/>
        <v>241</v>
      </c>
      <c r="AP263" s="61"/>
      <c r="AQ263" s="61">
        <f t="shared" si="144"/>
        <v>241</v>
      </c>
      <c r="AR263" s="61"/>
      <c r="AS263" s="61">
        <f t="shared" si="145"/>
        <v>241</v>
      </c>
      <c r="AT263" s="61"/>
      <c r="AU263" s="61">
        <f t="shared" si="146"/>
        <v>241</v>
      </c>
      <c r="AV263" s="57">
        <f t="shared" si="147"/>
        <v>0</v>
      </c>
    </row>
    <row r="264" spans="1:48" x14ac:dyDescent="0.2">
      <c r="A264" s="54"/>
      <c r="B264" s="54"/>
      <c r="C264" s="36" t="s">
        <v>354</v>
      </c>
      <c r="D264" s="54"/>
      <c r="E264" s="54">
        <v>10</v>
      </c>
      <c r="F264" s="54"/>
      <c r="G264" s="56">
        <v>111.25</v>
      </c>
      <c r="H264" s="56"/>
      <c r="I264" s="56">
        <v>111.25</v>
      </c>
      <c r="J264" s="56"/>
      <c r="K264" s="63" t="s">
        <v>191</v>
      </c>
      <c r="L264" s="56"/>
      <c r="M264" s="63">
        <f t="shared" si="135"/>
        <v>111.25</v>
      </c>
      <c r="N264" s="63"/>
      <c r="O264" s="63" t="s">
        <v>191</v>
      </c>
      <c r="P264" s="63"/>
      <c r="Q264" s="63">
        <f t="shared" si="136"/>
        <v>111.25</v>
      </c>
      <c r="R264" s="56"/>
      <c r="S264" s="63" t="s">
        <v>191</v>
      </c>
      <c r="T264" s="63"/>
      <c r="U264" s="57">
        <v>111</v>
      </c>
      <c r="V264" s="56">
        <v>0</v>
      </c>
      <c r="W264" s="57">
        <f t="shared" si="131"/>
        <v>111</v>
      </c>
      <c r="X264" s="56">
        <v>0</v>
      </c>
      <c r="Y264" s="57">
        <f t="shared" si="137"/>
        <v>111</v>
      </c>
      <c r="Z264" s="57"/>
      <c r="AA264" s="57">
        <f t="shared" si="137"/>
        <v>111</v>
      </c>
      <c r="AB264" s="57"/>
      <c r="AC264" s="61">
        <f t="shared" si="138"/>
        <v>111</v>
      </c>
      <c r="AD264" s="61"/>
      <c r="AE264" s="61">
        <f t="shared" si="139"/>
        <v>111</v>
      </c>
      <c r="AF264" s="61"/>
      <c r="AG264" s="61">
        <f t="shared" si="140"/>
        <v>111</v>
      </c>
      <c r="AH264" s="61"/>
      <c r="AI264" s="61">
        <f t="shared" si="140"/>
        <v>111</v>
      </c>
      <c r="AJ264" s="61"/>
      <c r="AK264" s="61">
        <f t="shared" si="141"/>
        <v>111</v>
      </c>
      <c r="AL264" s="61"/>
      <c r="AM264" s="61">
        <f t="shared" si="142"/>
        <v>111</v>
      </c>
      <c r="AN264" s="61"/>
      <c r="AO264" s="61">
        <f t="shared" si="143"/>
        <v>111</v>
      </c>
      <c r="AP264" s="61"/>
      <c r="AQ264" s="61">
        <f t="shared" si="144"/>
        <v>111</v>
      </c>
      <c r="AR264" s="61"/>
      <c r="AS264" s="61">
        <f t="shared" si="145"/>
        <v>111</v>
      </c>
      <c r="AT264" s="61"/>
      <c r="AU264" s="61">
        <f t="shared" si="146"/>
        <v>111</v>
      </c>
      <c r="AV264" s="57">
        <f t="shared" si="147"/>
        <v>0.25</v>
      </c>
    </row>
    <row r="265" spans="1:48" x14ac:dyDescent="0.2">
      <c r="A265" s="54"/>
      <c r="B265" s="54"/>
      <c r="C265" s="36" t="s">
        <v>355</v>
      </c>
      <c r="D265" s="54"/>
      <c r="E265" s="54">
        <v>10</v>
      </c>
      <c r="F265" s="54"/>
      <c r="G265" s="56">
        <v>536.25</v>
      </c>
      <c r="H265" s="56"/>
      <c r="I265" s="56">
        <v>536.25</v>
      </c>
      <c r="J265" s="56"/>
      <c r="K265" s="63" t="s">
        <v>191</v>
      </c>
      <c r="L265" s="56"/>
      <c r="M265" s="63">
        <f t="shared" si="135"/>
        <v>536.25</v>
      </c>
      <c r="N265" s="63"/>
      <c r="O265" s="63" t="s">
        <v>191</v>
      </c>
      <c r="P265" s="63"/>
      <c r="Q265" s="63">
        <f t="shared" si="136"/>
        <v>536.25</v>
      </c>
      <c r="R265" s="56"/>
      <c r="S265" s="63" t="s">
        <v>191</v>
      </c>
      <c r="T265" s="63"/>
      <c r="U265" s="57">
        <v>536</v>
      </c>
      <c r="V265" s="56">
        <v>0</v>
      </c>
      <c r="W265" s="57">
        <f t="shared" si="131"/>
        <v>536</v>
      </c>
      <c r="X265" s="56">
        <v>0</v>
      </c>
      <c r="Y265" s="57">
        <f t="shared" si="137"/>
        <v>536</v>
      </c>
      <c r="Z265" s="57"/>
      <c r="AA265" s="57">
        <f t="shared" si="137"/>
        <v>536</v>
      </c>
      <c r="AB265" s="57"/>
      <c r="AC265" s="61">
        <f t="shared" si="138"/>
        <v>536</v>
      </c>
      <c r="AD265" s="61"/>
      <c r="AE265" s="61">
        <f t="shared" si="139"/>
        <v>536</v>
      </c>
      <c r="AF265" s="61"/>
      <c r="AG265" s="61">
        <f t="shared" si="140"/>
        <v>536</v>
      </c>
      <c r="AH265" s="61"/>
      <c r="AI265" s="61">
        <f t="shared" si="140"/>
        <v>536</v>
      </c>
      <c r="AJ265" s="61"/>
      <c r="AK265" s="61">
        <f t="shared" si="141"/>
        <v>536</v>
      </c>
      <c r="AL265" s="61"/>
      <c r="AM265" s="61">
        <f t="shared" si="142"/>
        <v>536</v>
      </c>
      <c r="AN265" s="61"/>
      <c r="AO265" s="61">
        <f t="shared" si="143"/>
        <v>536</v>
      </c>
      <c r="AP265" s="61"/>
      <c r="AQ265" s="61">
        <f t="shared" si="144"/>
        <v>536</v>
      </c>
      <c r="AR265" s="61"/>
      <c r="AS265" s="61">
        <f t="shared" si="145"/>
        <v>536</v>
      </c>
      <c r="AT265" s="61"/>
      <c r="AU265" s="61">
        <f t="shared" si="146"/>
        <v>536</v>
      </c>
      <c r="AV265" s="57">
        <f t="shared" si="147"/>
        <v>0.25</v>
      </c>
    </row>
    <row r="266" spans="1:48" x14ac:dyDescent="0.2">
      <c r="A266" s="54"/>
      <c r="B266" s="54"/>
      <c r="C266" s="36" t="s">
        <v>356</v>
      </c>
      <c r="D266" s="54"/>
      <c r="E266" s="54">
        <v>10</v>
      </c>
      <c r="F266" s="54"/>
      <c r="G266" s="56">
        <v>150</v>
      </c>
      <c r="H266" s="56"/>
      <c r="I266" s="56">
        <v>150</v>
      </c>
      <c r="J266" s="56"/>
      <c r="K266" s="63" t="s">
        <v>191</v>
      </c>
      <c r="L266" s="56"/>
      <c r="M266" s="63">
        <f t="shared" si="135"/>
        <v>150</v>
      </c>
      <c r="N266" s="63"/>
      <c r="O266" s="63" t="s">
        <v>191</v>
      </c>
      <c r="P266" s="63"/>
      <c r="Q266" s="63">
        <f t="shared" si="136"/>
        <v>150</v>
      </c>
      <c r="R266" s="56"/>
      <c r="S266" s="63" t="s">
        <v>191</v>
      </c>
      <c r="T266" s="63"/>
      <c r="U266" s="57">
        <v>150</v>
      </c>
      <c r="V266" s="56">
        <v>0</v>
      </c>
      <c r="W266" s="57">
        <f t="shared" si="131"/>
        <v>150</v>
      </c>
      <c r="X266" s="56"/>
      <c r="Y266" s="57">
        <f t="shared" si="137"/>
        <v>150</v>
      </c>
      <c r="Z266" s="57"/>
      <c r="AA266" s="57">
        <f t="shared" si="137"/>
        <v>150</v>
      </c>
      <c r="AB266" s="57"/>
      <c r="AC266" s="61">
        <f t="shared" si="138"/>
        <v>150</v>
      </c>
      <c r="AD266" s="61"/>
      <c r="AE266" s="61">
        <f t="shared" si="139"/>
        <v>150</v>
      </c>
      <c r="AF266" s="61"/>
      <c r="AG266" s="61">
        <f t="shared" si="140"/>
        <v>150</v>
      </c>
      <c r="AH266" s="61"/>
      <c r="AI266" s="61">
        <f t="shared" si="140"/>
        <v>150</v>
      </c>
      <c r="AJ266" s="61"/>
      <c r="AK266" s="61">
        <f t="shared" si="141"/>
        <v>150</v>
      </c>
      <c r="AL266" s="61"/>
      <c r="AM266" s="61">
        <f t="shared" si="142"/>
        <v>150</v>
      </c>
      <c r="AN266" s="61"/>
      <c r="AO266" s="61">
        <f t="shared" si="143"/>
        <v>150</v>
      </c>
      <c r="AP266" s="61"/>
      <c r="AQ266" s="61">
        <f t="shared" si="144"/>
        <v>150</v>
      </c>
      <c r="AR266" s="61"/>
      <c r="AS266" s="61">
        <f t="shared" si="145"/>
        <v>150</v>
      </c>
      <c r="AT266" s="61"/>
      <c r="AU266" s="61">
        <f t="shared" si="146"/>
        <v>150</v>
      </c>
      <c r="AV266" s="57">
        <f t="shared" si="147"/>
        <v>0</v>
      </c>
    </row>
    <row r="267" spans="1:48" x14ac:dyDescent="0.2">
      <c r="A267" s="54"/>
      <c r="B267" s="54"/>
      <c r="C267" s="36" t="s">
        <v>357</v>
      </c>
      <c r="D267" s="54"/>
      <c r="E267" s="54">
        <v>10</v>
      </c>
      <c r="F267" s="54"/>
      <c r="G267" s="56">
        <v>62.5</v>
      </c>
      <c r="H267" s="56"/>
      <c r="I267" s="56">
        <v>62.5</v>
      </c>
      <c r="J267" s="56"/>
      <c r="K267" s="63" t="s">
        <v>191</v>
      </c>
      <c r="L267" s="56"/>
      <c r="M267" s="63">
        <f t="shared" si="135"/>
        <v>62.5</v>
      </c>
      <c r="N267" s="63"/>
      <c r="O267" s="63" t="s">
        <v>191</v>
      </c>
      <c r="P267" s="63"/>
      <c r="Q267" s="63">
        <f t="shared" si="136"/>
        <v>62.5</v>
      </c>
      <c r="R267" s="56"/>
      <c r="S267" s="63" t="s">
        <v>191</v>
      </c>
      <c r="T267" s="63"/>
      <c r="U267" s="57">
        <v>63</v>
      </c>
      <c r="V267" s="56">
        <v>-0.05</v>
      </c>
      <c r="W267" s="57">
        <f t="shared" si="131"/>
        <v>62.95</v>
      </c>
      <c r="X267" s="56">
        <v>0</v>
      </c>
      <c r="Y267" s="57">
        <f t="shared" si="137"/>
        <v>62.95</v>
      </c>
      <c r="Z267" s="57"/>
      <c r="AA267" s="57">
        <f t="shared" si="137"/>
        <v>62.95</v>
      </c>
      <c r="AB267" s="57"/>
      <c r="AC267" s="61">
        <f t="shared" si="138"/>
        <v>62.95</v>
      </c>
      <c r="AD267" s="61"/>
      <c r="AE267" s="61">
        <f t="shared" si="139"/>
        <v>62.95</v>
      </c>
      <c r="AF267" s="61"/>
      <c r="AG267" s="61">
        <f t="shared" si="140"/>
        <v>62.95</v>
      </c>
      <c r="AH267" s="61"/>
      <c r="AI267" s="61">
        <f t="shared" si="140"/>
        <v>62.95</v>
      </c>
      <c r="AJ267" s="61"/>
      <c r="AK267" s="61">
        <f t="shared" si="141"/>
        <v>62.95</v>
      </c>
      <c r="AL267" s="61"/>
      <c r="AM267" s="61">
        <f t="shared" si="142"/>
        <v>62.95</v>
      </c>
      <c r="AN267" s="61"/>
      <c r="AO267" s="61">
        <f t="shared" si="143"/>
        <v>62.95</v>
      </c>
      <c r="AP267" s="61"/>
      <c r="AQ267" s="61">
        <f t="shared" si="144"/>
        <v>62.95</v>
      </c>
      <c r="AR267" s="61"/>
      <c r="AS267" s="61">
        <f t="shared" si="145"/>
        <v>62.95</v>
      </c>
      <c r="AT267" s="61"/>
      <c r="AU267" s="61">
        <f t="shared" si="146"/>
        <v>62.95</v>
      </c>
      <c r="AV267" s="57">
        <f t="shared" si="147"/>
        <v>-0.45000000000000284</v>
      </c>
    </row>
    <row r="268" spans="1:48" x14ac:dyDescent="0.2">
      <c r="A268" s="54" t="s">
        <v>358</v>
      </c>
      <c r="B268" s="54"/>
      <c r="C268" s="71">
        <v>39604</v>
      </c>
      <c r="D268" s="54"/>
      <c r="E268" s="54">
        <v>10</v>
      </c>
      <c r="F268" s="54"/>
      <c r="G268" s="56">
        <v>4056</v>
      </c>
      <c r="H268" s="56"/>
      <c r="I268" s="56"/>
      <c r="J268" s="56"/>
      <c r="K268" s="63"/>
      <c r="L268" s="56"/>
      <c r="M268" s="63"/>
      <c r="N268" s="63"/>
      <c r="O268" s="63"/>
      <c r="P268" s="63"/>
      <c r="Q268" s="63"/>
      <c r="R268" s="56"/>
      <c r="S268" s="63"/>
      <c r="T268" s="63"/>
      <c r="U268" s="57"/>
      <c r="V268" s="56"/>
      <c r="W268" s="57"/>
      <c r="X268" s="56"/>
      <c r="Y268" s="57"/>
      <c r="Z268" s="57"/>
      <c r="AA268" s="57"/>
      <c r="AB268" s="57">
        <f>G268/E268</f>
        <v>405.6</v>
      </c>
      <c r="AC268" s="61">
        <f t="shared" si="138"/>
        <v>405.6</v>
      </c>
      <c r="AD268" s="61">
        <f>G268/E268</f>
        <v>405.6</v>
      </c>
      <c r="AE268" s="61">
        <f t="shared" si="139"/>
        <v>811.2</v>
      </c>
      <c r="AF268" s="61">
        <f>$G$268/$E$268</f>
        <v>405.6</v>
      </c>
      <c r="AG268" s="61">
        <f t="shared" si="140"/>
        <v>1216.8000000000002</v>
      </c>
      <c r="AH268" s="61">
        <f>$G$268/$E$268</f>
        <v>405.6</v>
      </c>
      <c r="AI268" s="61">
        <f t="shared" si="140"/>
        <v>1622.4</v>
      </c>
      <c r="AJ268" s="61">
        <f>$G$268/$E$268</f>
        <v>405.6</v>
      </c>
      <c r="AK268" s="61">
        <f t="shared" si="141"/>
        <v>2028</v>
      </c>
      <c r="AL268" s="61">
        <f>$G$268/$E$268</f>
        <v>405.6</v>
      </c>
      <c r="AM268" s="61">
        <f t="shared" si="142"/>
        <v>2433.6</v>
      </c>
      <c r="AN268" s="61">
        <f>$G$268/$E$268</f>
        <v>405.6</v>
      </c>
      <c r="AO268" s="61">
        <f t="shared" si="143"/>
        <v>2839.2</v>
      </c>
      <c r="AP268" s="61">
        <f>$G$268/$E$268</f>
        <v>405.6</v>
      </c>
      <c r="AQ268" s="61">
        <f t="shared" si="144"/>
        <v>3244.7999999999997</v>
      </c>
      <c r="AR268" s="61">
        <f>$G$268/$E$268</f>
        <v>405.6</v>
      </c>
      <c r="AS268" s="61">
        <f t="shared" si="145"/>
        <v>3650.3999999999996</v>
      </c>
      <c r="AT268" s="61">
        <f>$G$268/$E$268</f>
        <v>405.6</v>
      </c>
      <c r="AU268" s="61">
        <f t="shared" si="146"/>
        <v>4055.9999999999995</v>
      </c>
      <c r="AV268" s="57">
        <f t="shared" si="147"/>
        <v>0</v>
      </c>
    </row>
    <row r="269" spans="1:48" x14ac:dyDescent="0.2">
      <c r="A269" s="54"/>
      <c r="B269" s="54"/>
      <c r="C269" s="36" t="s">
        <v>359</v>
      </c>
      <c r="D269" s="54"/>
      <c r="E269" s="54">
        <v>10</v>
      </c>
      <c r="F269" s="54"/>
      <c r="G269" s="55">
        <v>27.5</v>
      </c>
      <c r="H269" s="56"/>
      <c r="I269" s="55">
        <v>27.5</v>
      </c>
      <c r="J269" s="56"/>
      <c r="K269" s="64" t="s">
        <v>200</v>
      </c>
      <c r="L269" s="56"/>
      <c r="M269" s="64">
        <f>SUM(I269:K269)</f>
        <v>27.5</v>
      </c>
      <c r="N269" s="65"/>
      <c r="O269" s="64" t="s">
        <v>200</v>
      </c>
      <c r="P269" s="65"/>
      <c r="Q269" s="64">
        <f>SUM(M269:O269)</f>
        <v>27.5</v>
      </c>
      <c r="R269" s="56"/>
      <c r="S269" s="64" t="s">
        <v>200</v>
      </c>
      <c r="T269" s="65"/>
      <c r="U269" s="58">
        <v>28</v>
      </c>
      <c r="V269" s="58">
        <v>-0.05</v>
      </c>
      <c r="W269" s="58">
        <f t="shared" si="131"/>
        <v>27.95</v>
      </c>
      <c r="X269" s="58">
        <v>0</v>
      </c>
      <c r="Y269" s="58">
        <f t="shared" si="137"/>
        <v>27.95</v>
      </c>
      <c r="Z269" s="58"/>
      <c r="AA269" s="58">
        <f t="shared" si="137"/>
        <v>27.95</v>
      </c>
      <c r="AB269" s="58"/>
      <c r="AC269" s="59">
        <f t="shared" si="138"/>
        <v>27.95</v>
      </c>
      <c r="AD269" s="59"/>
      <c r="AE269" s="59">
        <f t="shared" si="139"/>
        <v>27.95</v>
      </c>
      <c r="AF269" s="59"/>
      <c r="AG269" s="59">
        <f t="shared" si="140"/>
        <v>27.95</v>
      </c>
      <c r="AH269" s="59"/>
      <c r="AI269" s="59">
        <f t="shared" si="140"/>
        <v>27.95</v>
      </c>
      <c r="AJ269" s="59"/>
      <c r="AK269" s="59">
        <f t="shared" si="141"/>
        <v>27.95</v>
      </c>
      <c r="AL269" s="59"/>
      <c r="AM269" s="59">
        <f t="shared" si="142"/>
        <v>27.95</v>
      </c>
      <c r="AN269" s="59"/>
      <c r="AO269" s="59">
        <f t="shared" si="143"/>
        <v>27.95</v>
      </c>
      <c r="AP269" s="59"/>
      <c r="AQ269" s="59">
        <f t="shared" si="144"/>
        <v>27.95</v>
      </c>
      <c r="AR269" s="59"/>
      <c r="AS269" s="59">
        <f t="shared" si="145"/>
        <v>27.95</v>
      </c>
      <c r="AT269" s="59"/>
      <c r="AU269" s="59">
        <f t="shared" si="146"/>
        <v>27.95</v>
      </c>
      <c r="AV269" s="58">
        <f t="shared" si="147"/>
        <v>-0.44999999999999929</v>
      </c>
    </row>
    <row r="270" spans="1:48" x14ac:dyDescent="0.2">
      <c r="A270" s="60" t="s">
        <v>360</v>
      </c>
      <c r="B270" s="54"/>
      <c r="C270" s="36"/>
      <c r="D270" s="54"/>
      <c r="E270" s="54"/>
      <c r="F270" s="54"/>
      <c r="G270" s="57">
        <f>SUM(G261:G269)</f>
        <v>7740.5</v>
      </c>
      <c r="H270" s="56"/>
      <c r="I270" s="56">
        <f>SUM(I261:I269)</f>
        <v>3684.5</v>
      </c>
      <c r="J270" s="56"/>
      <c r="K270" s="56">
        <f>SUM(K261:K269)</f>
        <v>0</v>
      </c>
      <c r="L270" s="56"/>
      <c r="M270" s="56">
        <f>SUM(M261:M269)</f>
        <v>3684.5</v>
      </c>
      <c r="N270" s="56"/>
      <c r="O270" s="56">
        <f>SUM(O261:O269)</f>
        <v>0</v>
      </c>
      <c r="P270" s="56"/>
      <c r="Q270" s="56">
        <f>SUM(Q261:Q269)</f>
        <v>3684.5</v>
      </c>
      <c r="R270" s="56"/>
      <c r="S270" s="56">
        <f>SUM(S261:S269)</f>
        <v>0</v>
      </c>
      <c r="T270" s="56"/>
      <c r="U270" s="57">
        <f>SUM(U261:U269)</f>
        <v>3685</v>
      </c>
      <c r="V270" s="57">
        <f>SUM(V261:V269)</f>
        <v>-0.1</v>
      </c>
      <c r="W270" s="57">
        <f>SUM(W261:W269)</f>
        <v>3684.8999999999996</v>
      </c>
      <c r="X270" s="57">
        <f>SUM(X261:X269)</f>
        <v>0</v>
      </c>
      <c r="Y270" s="57">
        <f>SUM(Y261:Y269)</f>
        <v>3684.8999999999996</v>
      </c>
      <c r="Z270" s="57"/>
      <c r="AA270" s="57">
        <f t="shared" ref="AA270:AV270" si="148">SUM(AA261:AA269)</f>
        <v>3684.8999999999996</v>
      </c>
      <c r="AB270" s="57">
        <f t="shared" si="148"/>
        <v>405.6</v>
      </c>
      <c r="AC270" s="57">
        <f t="shared" si="148"/>
        <v>4090.4999999999995</v>
      </c>
      <c r="AD270" s="57">
        <f t="shared" si="148"/>
        <v>405.6</v>
      </c>
      <c r="AE270" s="57">
        <f t="shared" si="148"/>
        <v>4496.0999999999995</v>
      </c>
      <c r="AF270" s="57">
        <f t="shared" si="148"/>
        <v>405.6</v>
      </c>
      <c r="AG270" s="57">
        <f t="shared" si="148"/>
        <v>4901.7</v>
      </c>
      <c r="AH270" s="57">
        <f t="shared" si="148"/>
        <v>405.6</v>
      </c>
      <c r="AI270" s="57">
        <f t="shared" si="148"/>
        <v>5307.3</v>
      </c>
      <c r="AJ270" s="57">
        <f t="shared" si="148"/>
        <v>405.6</v>
      </c>
      <c r="AK270" s="57">
        <f t="shared" si="148"/>
        <v>5712.9</v>
      </c>
      <c r="AL270" s="57">
        <f t="shared" si="148"/>
        <v>405.6</v>
      </c>
      <c r="AM270" s="57">
        <f t="shared" si="148"/>
        <v>6118.4999999999991</v>
      </c>
      <c r="AN270" s="57">
        <f t="shared" si="148"/>
        <v>405.6</v>
      </c>
      <c r="AO270" s="57">
        <f t="shared" si="148"/>
        <v>6524.0999999999995</v>
      </c>
      <c r="AP270" s="57">
        <f t="shared" si="148"/>
        <v>405.6</v>
      </c>
      <c r="AQ270" s="57">
        <f t="shared" si="148"/>
        <v>6929.7</v>
      </c>
      <c r="AR270" s="57">
        <f t="shared" si="148"/>
        <v>405.6</v>
      </c>
      <c r="AS270" s="57">
        <f t="shared" si="148"/>
        <v>7335.2999999999993</v>
      </c>
      <c r="AT270" s="57">
        <f t="shared" si="148"/>
        <v>405.6</v>
      </c>
      <c r="AU270" s="57">
        <f t="shared" si="148"/>
        <v>7740.8999999999987</v>
      </c>
      <c r="AV270" s="57">
        <f t="shared" si="148"/>
        <v>-0.40000000000000213</v>
      </c>
    </row>
    <row r="271" spans="1:48" x14ac:dyDescent="0.2">
      <c r="A271" s="54"/>
      <c r="B271" s="54"/>
      <c r="C271" s="36"/>
      <c r="D271" s="54"/>
      <c r="E271" s="54"/>
      <c r="F271" s="54"/>
      <c r="G271" s="56"/>
      <c r="H271" s="56"/>
      <c r="I271" s="56"/>
      <c r="J271" s="56"/>
      <c r="K271" s="56"/>
      <c r="L271" s="16"/>
      <c r="M271" s="16"/>
      <c r="N271" s="16"/>
      <c r="O271" s="56"/>
      <c r="P271" s="16"/>
      <c r="Q271" s="16"/>
      <c r="R271" s="16"/>
      <c r="S271" s="56"/>
      <c r="T271" s="16"/>
      <c r="U271" s="57"/>
      <c r="V271" s="16"/>
      <c r="W271" s="57"/>
      <c r="X271" s="16"/>
      <c r="Y271" s="57"/>
      <c r="Z271" s="57"/>
      <c r="AA271" s="57"/>
      <c r="AB271" s="57"/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57"/>
    </row>
    <row r="272" spans="1:48" x14ac:dyDescent="0.2">
      <c r="A272" s="54"/>
      <c r="B272" s="54"/>
      <c r="C272" s="36"/>
      <c r="D272" s="54"/>
      <c r="E272" s="54"/>
      <c r="F272" s="54"/>
      <c r="G272" s="56"/>
      <c r="H272" s="56"/>
      <c r="I272" s="56"/>
      <c r="J272" s="56"/>
      <c r="K272" s="56"/>
      <c r="L272" s="16"/>
      <c r="M272" s="16"/>
      <c r="N272" s="16"/>
      <c r="O272" s="56"/>
      <c r="P272" s="16"/>
      <c r="Q272" s="16"/>
      <c r="R272" s="16"/>
      <c r="S272" s="56"/>
      <c r="T272" s="16"/>
      <c r="U272" s="57"/>
      <c r="V272" s="16"/>
      <c r="W272" s="57"/>
      <c r="X272" s="16"/>
      <c r="Y272" s="57"/>
      <c r="Z272" s="57"/>
      <c r="AA272" s="57"/>
      <c r="AB272" s="57"/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57"/>
    </row>
    <row r="273" spans="1:48" x14ac:dyDescent="0.2">
      <c r="A273" s="54"/>
      <c r="B273" s="54"/>
      <c r="C273" s="36"/>
      <c r="D273" s="54"/>
      <c r="E273" s="54"/>
      <c r="F273" s="54"/>
      <c r="G273" s="56"/>
      <c r="H273" s="56"/>
      <c r="I273" s="56"/>
      <c r="J273" s="56"/>
      <c r="K273" s="56"/>
      <c r="L273" s="16"/>
      <c r="M273" s="16"/>
      <c r="N273" s="16"/>
      <c r="O273" s="56"/>
      <c r="P273" s="16"/>
      <c r="Q273" s="16"/>
      <c r="R273" s="16"/>
      <c r="S273" s="56"/>
      <c r="T273" s="16"/>
      <c r="U273" s="57"/>
      <c r="V273" s="16"/>
      <c r="W273" s="57"/>
      <c r="X273" s="16"/>
      <c r="Y273" s="57"/>
      <c r="Z273" s="57"/>
      <c r="AA273" s="57"/>
      <c r="AB273" s="57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57"/>
    </row>
    <row r="274" spans="1:48" s="93" customFormat="1" ht="13.5" thickBot="1" x14ac:dyDescent="0.25">
      <c r="A274" s="88" t="s">
        <v>361</v>
      </c>
      <c r="B274" s="89"/>
      <c r="C274" s="90"/>
      <c r="D274" s="89"/>
      <c r="E274" s="89"/>
      <c r="F274" s="89"/>
      <c r="G274" s="91">
        <f>G11+G20+G29+G43+G47+G62+G69+G78+G126+G139+G207+G213+G230+G237+G243+G250+G258+G270</f>
        <v>13395241.93</v>
      </c>
      <c r="H274" s="89"/>
      <c r="I274" s="91" t="e">
        <f>I11+I20+I29+I43+I47+I62+I69+I78+I126+I139+I207+I213+I230+I237+I243+I250+I258+I270</f>
        <v>#VALUE!</v>
      </c>
      <c r="J274" s="89"/>
      <c r="K274" s="91" t="e">
        <f>K11+K20+K29+K43+K47+K62+K69+K78+K126+K139+K207+K213+K230+K237+K243+K250+K258+K270</f>
        <v>#VALUE!</v>
      </c>
      <c r="L274" s="89"/>
      <c r="M274" s="91" t="e">
        <f>M11+M20+M29+M43+M47+M62+M69+M78+M126+M139+M207+M213+M230+M237+M243+M250+M258+M270</f>
        <v>#VALUE!</v>
      </c>
      <c r="N274" s="92"/>
      <c r="O274" s="91" t="e">
        <f>O11+O20+O29+O43+O47+O62+O69+O78+O126+O139+O207+O213+O230+O237+O243+O250+O258+O270</f>
        <v>#VALUE!</v>
      </c>
      <c r="P274" s="92"/>
      <c r="Q274" s="91" t="e">
        <f>Q11+Q20+Q29+Q43+Q47+Q62+Q69+Q78+Q126+Q139+Q207+Q213+Q230+Q237+Q243+Q250+Q258+Q270</f>
        <v>#VALUE!</v>
      </c>
      <c r="R274" s="89"/>
      <c r="S274" s="91" t="e">
        <f>S11+S20+S29+S43+S47+S62+S69+S78+S126+S139+S207+S213+S230+S237+S243+S250+S258+S270</f>
        <v>#VALUE!</v>
      </c>
      <c r="T274" s="92"/>
      <c r="U274" s="91">
        <f t="shared" ref="U274:AV274" si="149">U11+U20+U29+U43+U47+U62+U69+U78+U126+U139+U207+U213+U230+U237+U243+U250+U258+U270</f>
        <v>1524282</v>
      </c>
      <c r="V274" s="91">
        <f t="shared" si="149"/>
        <v>152961.66781818186</v>
      </c>
      <c r="W274" s="91">
        <f t="shared" si="149"/>
        <v>1677243.6678181819</v>
      </c>
      <c r="X274" s="91">
        <f t="shared" si="149"/>
        <v>171275.43903030307</v>
      </c>
      <c r="Y274" s="91">
        <f t="shared" si="149"/>
        <v>1848519.1068484846</v>
      </c>
      <c r="Z274" s="91">
        <f t="shared" si="149"/>
        <v>172905.8835263158</v>
      </c>
      <c r="AA274" s="91">
        <f t="shared" si="149"/>
        <v>2021424.5767384367</v>
      </c>
      <c r="AB274" s="91">
        <f t="shared" si="149"/>
        <v>280103.21733333328</v>
      </c>
      <c r="AC274" s="91">
        <f t="shared" si="149"/>
        <v>2295258.2440717705</v>
      </c>
      <c r="AD274" s="91">
        <f t="shared" si="149"/>
        <v>284064.41733333329</v>
      </c>
      <c r="AE274" s="91">
        <f t="shared" si="149"/>
        <v>2573049.961405104</v>
      </c>
      <c r="AF274" s="91">
        <f t="shared" si="149"/>
        <v>291252.40293939388</v>
      </c>
      <c r="AG274" s="91">
        <f t="shared" si="149"/>
        <v>2864302.3643444981</v>
      </c>
      <c r="AH274" s="91">
        <f t="shared" si="149"/>
        <v>292463.30293939385</v>
      </c>
      <c r="AI274" s="91">
        <f t="shared" si="149"/>
        <v>3156765.6672838903</v>
      </c>
      <c r="AJ274" s="91">
        <f t="shared" si="149"/>
        <v>289605.85748484841</v>
      </c>
      <c r="AK274" s="91">
        <f t="shared" si="149"/>
        <v>3446371.5247687395</v>
      </c>
      <c r="AL274" s="91">
        <f t="shared" si="149"/>
        <v>293067.48475757567</v>
      </c>
      <c r="AM274" s="91">
        <f t="shared" si="149"/>
        <v>3739439.0095263151</v>
      </c>
      <c r="AN274" s="91">
        <f t="shared" si="149"/>
        <v>292768.09081818175</v>
      </c>
      <c r="AO274" s="91">
        <f t="shared" si="149"/>
        <v>4032207.1003444982</v>
      </c>
      <c r="AP274" s="91">
        <f t="shared" si="149"/>
        <v>302091.70748484845</v>
      </c>
      <c r="AQ274" s="91">
        <f t="shared" si="149"/>
        <v>4334298.8078293474</v>
      </c>
      <c r="AR274" s="91">
        <f t="shared" si="149"/>
        <v>309269.20881818177</v>
      </c>
      <c r="AS274" s="91">
        <f t="shared" si="149"/>
        <v>4643568.0166475298</v>
      </c>
      <c r="AT274" s="91">
        <f t="shared" si="149"/>
        <v>339305.2379848485</v>
      </c>
      <c r="AU274" s="91">
        <f t="shared" si="149"/>
        <v>4982873.2546323761</v>
      </c>
      <c r="AV274" s="91">
        <f t="shared" si="149"/>
        <v>8412369.1753676236</v>
      </c>
    </row>
    <row r="275" spans="1:48" ht="13.5" thickTop="1" x14ac:dyDescent="0.2">
      <c r="A275" s="54"/>
      <c r="B275" s="54"/>
      <c r="C275" s="36"/>
      <c r="D275" s="54"/>
      <c r="E275" s="54"/>
      <c r="F275" s="54"/>
      <c r="G275" s="57">
        <f t="shared" ref="G275:Y275" si="150">+G270+G258+G250+G243+G237+G230+G213+G207+G139+G126+G78+G69+G62+G47+G43+G29+G20+G11-G274</f>
        <v>0</v>
      </c>
      <c r="H275" s="57">
        <f t="shared" si="150"/>
        <v>0</v>
      </c>
      <c r="I275" s="57" t="e">
        <f t="shared" si="150"/>
        <v>#VALUE!</v>
      </c>
      <c r="J275" s="57">
        <f t="shared" si="150"/>
        <v>0</v>
      </c>
      <c r="K275" s="57" t="e">
        <f t="shared" si="150"/>
        <v>#VALUE!</v>
      </c>
      <c r="L275" s="57">
        <f t="shared" si="150"/>
        <v>0</v>
      </c>
      <c r="M275" s="57" t="e">
        <f t="shared" si="150"/>
        <v>#VALUE!</v>
      </c>
      <c r="N275" s="57">
        <f t="shared" si="150"/>
        <v>0</v>
      </c>
      <c r="O275" s="57" t="e">
        <f t="shared" si="150"/>
        <v>#VALUE!</v>
      </c>
      <c r="P275" s="57">
        <f t="shared" si="150"/>
        <v>0</v>
      </c>
      <c r="Q275" s="57" t="e">
        <f t="shared" si="150"/>
        <v>#VALUE!</v>
      </c>
      <c r="R275" s="57">
        <f t="shared" si="150"/>
        <v>0</v>
      </c>
      <c r="S275" s="57" t="e">
        <f t="shared" si="150"/>
        <v>#VALUE!</v>
      </c>
      <c r="T275" s="57">
        <f t="shared" si="150"/>
        <v>0</v>
      </c>
      <c r="U275" s="57">
        <f t="shared" si="150"/>
        <v>0</v>
      </c>
      <c r="V275" s="57">
        <f t="shared" si="150"/>
        <v>0</v>
      </c>
      <c r="W275" s="57">
        <f t="shared" si="150"/>
        <v>0</v>
      </c>
      <c r="X275" s="57">
        <f t="shared" si="150"/>
        <v>0</v>
      </c>
      <c r="Y275" s="57">
        <f t="shared" si="150"/>
        <v>0</v>
      </c>
      <c r="Z275" s="57"/>
      <c r="AA275" s="57"/>
      <c r="AB275" s="57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57">
        <f>+AV270+AV258+AV250+AV243+AV237+AV230+AV213+AV207+AV139+AV126+AV78+AV69+AV62+AV47+AV43+AV29+AV20+AV11-AV274</f>
        <v>0</v>
      </c>
    </row>
    <row r="276" spans="1:48" x14ac:dyDescent="0.2">
      <c r="A276" s="54"/>
      <c r="B276" s="54"/>
      <c r="C276" s="36"/>
      <c r="D276" s="54"/>
      <c r="E276" s="54"/>
      <c r="F276" s="54"/>
      <c r="G276" s="56"/>
      <c r="H276" s="56"/>
      <c r="I276" s="56"/>
      <c r="J276" s="5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57"/>
      <c r="V276" s="16"/>
      <c r="W276" s="57"/>
      <c r="X276" s="16"/>
      <c r="Y276" s="57"/>
      <c r="Z276" s="57"/>
      <c r="AA276" s="57"/>
      <c r="AB276" s="57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57"/>
    </row>
    <row r="279" spans="1:48" x14ac:dyDescent="0.2">
      <c r="G279" s="94"/>
    </row>
    <row r="280" spans="1:48" x14ac:dyDescent="0.2">
      <c r="G280" s="94"/>
    </row>
    <row r="281" spans="1:48" x14ac:dyDescent="0.2">
      <c r="G281" s="94"/>
    </row>
  </sheetData>
  <mergeCells count="4">
    <mergeCell ref="A1:AV1"/>
    <mergeCell ref="A2:AV2"/>
    <mergeCell ref="A3:AV3"/>
    <mergeCell ref="A4:AV4"/>
  </mergeCells>
  <pageMargins left="0.17" right="0.17" top="0.42" bottom="0.44" header="0.17" footer="0.16"/>
  <pageSetup scale="64" fitToHeight="0" orientation="landscape" r:id="rId1"/>
  <headerFooter alignWithMargins="0"/>
  <rowBreaks count="2" manualBreakCount="2">
    <brk id="62" max="16383" man="1"/>
    <brk id="116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G10" sqref="G10"/>
    </sheetView>
  </sheetViews>
  <sheetFormatPr defaultRowHeight="15" x14ac:dyDescent="0.25"/>
  <cols>
    <col min="1" max="1" width="10.140625" style="100" customWidth="1"/>
    <col min="2" max="2" width="9.140625" style="100"/>
    <col min="3" max="3" width="10.85546875" style="100" customWidth="1"/>
    <col min="4" max="5" width="11.42578125" style="100" customWidth="1"/>
    <col min="6" max="6" width="10.42578125" style="100" customWidth="1"/>
    <col min="7" max="7" width="11.28515625" style="100" bestFit="1" customWidth="1"/>
    <col min="8" max="8" width="11.140625" style="100" bestFit="1" customWidth="1"/>
    <col min="9" max="10" width="12" style="100" customWidth="1"/>
    <col min="11" max="11" width="11.140625" style="100" bestFit="1" customWidth="1"/>
    <col min="12" max="12" width="9.140625" style="100"/>
    <col min="13" max="13" width="11.5703125" style="100" bestFit="1" customWidth="1"/>
    <col min="14" max="14" width="9.140625" style="100"/>
    <col min="15" max="15" width="11.5703125" style="100" bestFit="1" customWidth="1"/>
    <col min="16" max="256" width="9.140625" style="100"/>
    <col min="257" max="257" width="10.140625" style="100" customWidth="1"/>
    <col min="258" max="258" width="9.140625" style="100"/>
    <col min="259" max="259" width="10.85546875" style="100" customWidth="1"/>
    <col min="260" max="261" width="11.42578125" style="100" customWidth="1"/>
    <col min="262" max="262" width="10.42578125" style="100" customWidth="1"/>
    <col min="263" max="263" width="11.28515625" style="100" bestFit="1" customWidth="1"/>
    <col min="264" max="264" width="11.140625" style="100" bestFit="1" customWidth="1"/>
    <col min="265" max="266" width="12" style="100" customWidth="1"/>
    <col min="267" max="267" width="11.140625" style="100" bestFit="1" customWidth="1"/>
    <col min="268" max="268" width="9.140625" style="100"/>
    <col min="269" max="269" width="11.5703125" style="100" bestFit="1" customWidth="1"/>
    <col min="270" max="270" width="9.140625" style="100"/>
    <col min="271" max="271" width="11.5703125" style="100" bestFit="1" customWidth="1"/>
    <col min="272" max="512" width="9.140625" style="100"/>
    <col min="513" max="513" width="10.140625" style="100" customWidth="1"/>
    <col min="514" max="514" width="9.140625" style="100"/>
    <col min="515" max="515" width="10.85546875" style="100" customWidth="1"/>
    <col min="516" max="517" width="11.42578125" style="100" customWidth="1"/>
    <col min="518" max="518" width="10.42578125" style="100" customWidth="1"/>
    <col min="519" max="519" width="11.28515625" style="100" bestFit="1" customWidth="1"/>
    <col min="520" max="520" width="11.140625" style="100" bestFit="1" customWidth="1"/>
    <col min="521" max="522" width="12" style="100" customWidth="1"/>
    <col min="523" max="523" width="11.140625" style="100" bestFit="1" customWidth="1"/>
    <col min="524" max="524" width="9.140625" style="100"/>
    <col min="525" max="525" width="11.5703125" style="100" bestFit="1" customWidth="1"/>
    <col min="526" max="526" width="9.140625" style="100"/>
    <col min="527" max="527" width="11.5703125" style="100" bestFit="1" customWidth="1"/>
    <col min="528" max="768" width="9.140625" style="100"/>
    <col min="769" max="769" width="10.140625" style="100" customWidth="1"/>
    <col min="770" max="770" width="9.140625" style="100"/>
    <col min="771" max="771" width="10.85546875" style="100" customWidth="1"/>
    <col min="772" max="773" width="11.42578125" style="100" customWidth="1"/>
    <col min="774" max="774" width="10.42578125" style="100" customWidth="1"/>
    <col min="775" max="775" width="11.28515625" style="100" bestFit="1" customWidth="1"/>
    <col min="776" max="776" width="11.140625" style="100" bestFit="1" customWidth="1"/>
    <col min="777" max="778" width="12" style="100" customWidth="1"/>
    <col min="779" max="779" width="11.140625" style="100" bestFit="1" customWidth="1"/>
    <col min="780" max="780" width="9.140625" style="100"/>
    <col min="781" max="781" width="11.5703125" style="100" bestFit="1" customWidth="1"/>
    <col min="782" max="782" width="9.140625" style="100"/>
    <col min="783" max="783" width="11.5703125" style="100" bestFit="1" customWidth="1"/>
    <col min="784" max="1024" width="9.140625" style="100"/>
    <col min="1025" max="1025" width="10.140625" style="100" customWidth="1"/>
    <col min="1026" max="1026" width="9.140625" style="100"/>
    <col min="1027" max="1027" width="10.85546875" style="100" customWidth="1"/>
    <col min="1028" max="1029" width="11.42578125" style="100" customWidth="1"/>
    <col min="1030" max="1030" width="10.42578125" style="100" customWidth="1"/>
    <col min="1031" max="1031" width="11.28515625" style="100" bestFit="1" customWidth="1"/>
    <col min="1032" max="1032" width="11.140625" style="100" bestFit="1" customWidth="1"/>
    <col min="1033" max="1034" width="12" style="100" customWidth="1"/>
    <col min="1035" max="1035" width="11.140625" style="100" bestFit="1" customWidth="1"/>
    <col min="1036" max="1036" width="9.140625" style="100"/>
    <col min="1037" max="1037" width="11.5703125" style="100" bestFit="1" customWidth="1"/>
    <col min="1038" max="1038" width="9.140625" style="100"/>
    <col min="1039" max="1039" width="11.5703125" style="100" bestFit="1" customWidth="1"/>
    <col min="1040" max="1280" width="9.140625" style="100"/>
    <col min="1281" max="1281" width="10.140625" style="100" customWidth="1"/>
    <col min="1282" max="1282" width="9.140625" style="100"/>
    <col min="1283" max="1283" width="10.85546875" style="100" customWidth="1"/>
    <col min="1284" max="1285" width="11.42578125" style="100" customWidth="1"/>
    <col min="1286" max="1286" width="10.42578125" style="100" customWidth="1"/>
    <col min="1287" max="1287" width="11.28515625" style="100" bestFit="1" customWidth="1"/>
    <col min="1288" max="1288" width="11.140625" style="100" bestFit="1" customWidth="1"/>
    <col min="1289" max="1290" width="12" style="100" customWidth="1"/>
    <col min="1291" max="1291" width="11.140625" style="100" bestFit="1" customWidth="1"/>
    <col min="1292" max="1292" width="9.140625" style="100"/>
    <col min="1293" max="1293" width="11.5703125" style="100" bestFit="1" customWidth="1"/>
    <col min="1294" max="1294" width="9.140625" style="100"/>
    <col min="1295" max="1295" width="11.5703125" style="100" bestFit="1" customWidth="1"/>
    <col min="1296" max="1536" width="9.140625" style="100"/>
    <col min="1537" max="1537" width="10.140625" style="100" customWidth="1"/>
    <col min="1538" max="1538" width="9.140625" style="100"/>
    <col min="1539" max="1539" width="10.85546875" style="100" customWidth="1"/>
    <col min="1540" max="1541" width="11.42578125" style="100" customWidth="1"/>
    <col min="1542" max="1542" width="10.42578125" style="100" customWidth="1"/>
    <col min="1543" max="1543" width="11.28515625" style="100" bestFit="1" customWidth="1"/>
    <col min="1544" max="1544" width="11.140625" style="100" bestFit="1" customWidth="1"/>
    <col min="1545" max="1546" width="12" style="100" customWidth="1"/>
    <col min="1547" max="1547" width="11.140625" style="100" bestFit="1" customWidth="1"/>
    <col min="1548" max="1548" width="9.140625" style="100"/>
    <col min="1549" max="1549" width="11.5703125" style="100" bestFit="1" customWidth="1"/>
    <col min="1550" max="1550" width="9.140625" style="100"/>
    <col min="1551" max="1551" width="11.5703125" style="100" bestFit="1" customWidth="1"/>
    <col min="1552" max="1792" width="9.140625" style="100"/>
    <col min="1793" max="1793" width="10.140625" style="100" customWidth="1"/>
    <col min="1794" max="1794" width="9.140625" style="100"/>
    <col min="1795" max="1795" width="10.85546875" style="100" customWidth="1"/>
    <col min="1796" max="1797" width="11.42578125" style="100" customWidth="1"/>
    <col min="1798" max="1798" width="10.42578125" style="100" customWidth="1"/>
    <col min="1799" max="1799" width="11.28515625" style="100" bestFit="1" customWidth="1"/>
    <col min="1800" max="1800" width="11.140625" style="100" bestFit="1" customWidth="1"/>
    <col min="1801" max="1802" width="12" style="100" customWidth="1"/>
    <col min="1803" max="1803" width="11.140625" style="100" bestFit="1" customWidth="1"/>
    <col min="1804" max="1804" width="9.140625" style="100"/>
    <col min="1805" max="1805" width="11.5703125" style="100" bestFit="1" customWidth="1"/>
    <col min="1806" max="1806" width="9.140625" style="100"/>
    <col min="1807" max="1807" width="11.5703125" style="100" bestFit="1" customWidth="1"/>
    <col min="1808" max="2048" width="9.140625" style="100"/>
    <col min="2049" max="2049" width="10.140625" style="100" customWidth="1"/>
    <col min="2050" max="2050" width="9.140625" style="100"/>
    <col min="2051" max="2051" width="10.85546875" style="100" customWidth="1"/>
    <col min="2052" max="2053" width="11.42578125" style="100" customWidth="1"/>
    <col min="2054" max="2054" width="10.42578125" style="100" customWidth="1"/>
    <col min="2055" max="2055" width="11.28515625" style="100" bestFit="1" customWidth="1"/>
    <col min="2056" max="2056" width="11.140625" style="100" bestFit="1" customWidth="1"/>
    <col min="2057" max="2058" width="12" style="100" customWidth="1"/>
    <col min="2059" max="2059" width="11.140625" style="100" bestFit="1" customWidth="1"/>
    <col min="2060" max="2060" width="9.140625" style="100"/>
    <col min="2061" max="2061" width="11.5703125" style="100" bestFit="1" customWidth="1"/>
    <col min="2062" max="2062" width="9.140625" style="100"/>
    <col min="2063" max="2063" width="11.5703125" style="100" bestFit="1" customWidth="1"/>
    <col min="2064" max="2304" width="9.140625" style="100"/>
    <col min="2305" max="2305" width="10.140625" style="100" customWidth="1"/>
    <col min="2306" max="2306" width="9.140625" style="100"/>
    <col min="2307" max="2307" width="10.85546875" style="100" customWidth="1"/>
    <col min="2308" max="2309" width="11.42578125" style="100" customWidth="1"/>
    <col min="2310" max="2310" width="10.42578125" style="100" customWidth="1"/>
    <col min="2311" max="2311" width="11.28515625" style="100" bestFit="1" customWidth="1"/>
    <col min="2312" max="2312" width="11.140625" style="100" bestFit="1" customWidth="1"/>
    <col min="2313" max="2314" width="12" style="100" customWidth="1"/>
    <col min="2315" max="2315" width="11.140625" style="100" bestFit="1" customWidth="1"/>
    <col min="2316" max="2316" width="9.140625" style="100"/>
    <col min="2317" max="2317" width="11.5703125" style="100" bestFit="1" customWidth="1"/>
    <col min="2318" max="2318" width="9.140625" style="100"/>
    <col min="2319" max="2319" width="11.5703125" style="100" bestFit="1" customWidth="1"/>
    <col min="2320" max="2560" width="9.140625" style="100"/>
    <col min="2561" max="2561" width="10.140625" style="100" customWidth="1"/>
    <col min="2562" max="2562" width="9.140625" style="100"/>
    <col min="2563" max="2563" width="10.85546875" style="100" customWidth="1"/>
    <col min="2564" max="2565" width="11.42578125" style="100" customWidth="1"/>
    <col min="2566" max="2566" width="10.42578125" style="100" customWidth="1"/>
    <col min="2567" max="2567" width="11.28515625" style="100" bestFit="1" customWidth="1"/>
    <col min="2568" max="2568" width="11.140625" style="100" bestFit="1" customWidth="1"/>
    <col min="2569" max="2570" width="12" style="100" customWidth="1"/>
    <col min="2571" max="2571" width="11.140625" style="100" bestFit="1" customWidth="1"/>
    <col min="2572" max="2572" width="9.140625" style="100"/>
    <col min="2573" max="2573" width="11.5703125" style="100" bestFit="1" customWidth="1"/>
    <col min="2574" max="2574" width="9.140625" style="100"/>
    <col min="2575" max="2575" width="11.5703125" style="100" bestFit="1" customWidth="1"/>
    <col min="2576" max="2816" width="9.140625" style="100"/>
    <col min="2817" max="2817" width="10.140625" style="100" customWidth="1"/>
    <col min="2818" max="2818" width="9.140625" style="100"/>
    <col min="2819" max="2819" width="10.85546875" style="100" customWidth="1"/>
    <col min="2820" max="2821" width="11.42578125" style="100" customWidth="1"/>
    <col min="2822" max="2822" width="10.42578125" style="100" customWidth="1"/>
    <col min="2823" max="2823" width="11.28515625" style="100" bestFit="1" customWidth="1"/>
    <col min="2824" max="2824" width="11.140625" style="100" bestFit="1" customWidth="1"/>
    <col min="2825" max="2826" width="12" style="100" customWidth="1"/>
    <col min="2827" max="2827" width="11.140625" style="100" bestFit="1" customWidth="1"/>
    <col min="2828" max="2828" width="9.140625" style="100"/>
    <col min="2829" max="2829" width="11.5703125" style="100" bestFit="1" customWidth="1"/>
    <col min="2830" max="2830" width="9.140625" style="100"/>
    <col min="2831" max="2831" width="11.5703125" style="100" bestFit="1" customWidth="1"/>
    <col min="2832" max="3072" width="9.140625" style="100"/>
    <col min="3073" max="3073" width="10.140625" style="100" customWidth="1"/>
    <col min="3074" max="3074" width="9.140625" style="100"/>
    <col min="3075" max="3075" width="10.85546875" style="100" customWidth="1"/>
    <col min="3076" max="3077" width="11.42578125" style="100" customWidth="1"/>
    <col min="3078" max="3078" width="10.42578125" style="100" customWidth="1"/>
    <col min="3079" max="3079" width="11.28515625" style="100" bestFit="1" customWidth="1"/>
    <col min="3080" max="3080" width="11.140625" style="100" bestFit="1" customWidth="1"/>
    <col min="3081" max="3082" width="12" style="100" customWidth="1"/>
    <col min="3083" max="3083" width="11.140625" style="100" bestFit="1" customWidth="1"/>
    <col min="3084" max="3084" width="9.140625" style="100"/>
    <col min="3085" max="3085" width="11.5703125" style="100" bestFit="1" customWidth="1"/>
    <col min="3086" max="3086" width="9.140625" style="100"/>
    <col min="3087" max="3087" width="11.5703125" style="100" bestFit="1" customWidth="1"/>
    <col min="3088" max="3328" width="9.140625" style="100"/>
    <col min="3329" max="3329" width="10.140625" style="100" customWidth="1"/>
    <col min="3330" max="3330" width="9.140625" style="100"/>
    <col min="3331" max="3331" width="10.85546875" style="100" customWidth="1"/>
    <col min="3332" max="3333" width="11.42578125" style="100" customWidth="1"/>
    <col min="3334" max="3334" width="10.42578125" style="100" customWidth="1"/>
    <col min="3335" max="3335" width="11.28515625" style="100" bestFit="1" customWidth="1"/>
    <col min="3336" max="3336" width="11.140625" style="100" bestFit="1" customWidth="1"/>
    <col min="3337" max="3338" width="12" style="100" customWidth="1"/>
    <col min="3339" max="3339" width="11.140625" style="100" bestFit="1" customWidth="1"/>
    <col min="3340" max="3340" width="9.140625" style="100"/>
    <col min="3341" max="3341" width="11.5703125" style="100" bestFit="1" customWidth="1"/>
    <col min="3342" max="3342" width="9.140625" style="100"/>
    <col min="3343" max="3343" width="11.5703125" style="100" bestFit="1" customWidth="1"/>
    <col min="3344" max="3584" width="9.140625" style="100"/>
    <col min="3585" max="3585" width="10.140625" style="100" customWidth="1"/>
    <col min="3586" max="3586" width="9.140625" style="100"/>
    <col min="3587" max="3587" width="10.85546875" style="100" customWidth="1"/>
    <col min="3588" max="3589" width="11.42578125" style="100" customWidth="1"/>
    <col min="3590" max="3590" width="10.42578125" style="100" customWidth="1"/>
    <col min="3591" max="3591" width="11.28515625" style="100" bestFit="1" customWidth="1"/>
    <col min="3592" max="3592" width="11.140625" style="100" bestFit="1" customWidth="1"/>
    <col min="3593" max="3594" width="12" style="100" customWidth="1"/>
    <col min="3595" max="3595" width="11.140625" style="100" bestFit="1" customWidth="1"/>
    <col min="3596" max="3596" width="9.140625" style="100"/>
    <col min="3597" max="3597" width="11.5703125" style="100" bestFit="1" customWidth="1"/>
    <col min="3598" max="3598" width="9.140625" style="100"/>
    <col min="3599" max="3599" width="11.5703125" style="100" bestFit="1" customWidth="1"/>
    <col min="3600" max="3840" width="9.140625" style="100"/>
    <col min="3841" max="3841" width="10.140625" style="100" customWidth="1"/>
    <col min="3842" max="3842" width="9.140625" style="100"/>
    <col min="3843" max="3843" width="10.85546875" style="100" customWidth="1"/>
    <col min="3844" max="3845" width="11.42578125" style="100" customWidth="1"/>
    <col min="3846" max="3846" width="10.42578125" style="100" customWidth="1"/>
    <col min="3847" max="3847" width="11.28515625" style="100" bestFit="1" customWidth="1"/>
    <col min="3848" max="3848" width="11.140625" style="100" bestFit="1" customWidth="1"/>
    <col min="3849" max="3850" width="12" style="100" customWidth="1"/>
    <col min="3851" max="3851" width="11.140625" style="100" bestFit="1" customWidth="1"/>
    <col min="3852" max="3852" width="9.140625" style="100"/>
    <col min="3853" max="3853" width="11.5703125" style="100" bestFit="1" customWidth="1"/>
    <col min="3854" max="3854" width="9.140625" style="100"/>
    <col min="3855" max="3855" width="11.5703125" style="100" bestFit="1" customWidth="1"/>
    <col min="3856" max="4096" width="9.140625" style="100"/>
    <col min="4097" max="4097" width="10.140625" style="100" customWidth="1"/>
    <col min="4098" max="4098" width="9.140625" style="100"/>
    <col min="4099" max="4099" width="10.85546875" style="100" customWidth="1"/>
    <col min="4100" max="4101" width="11.42578125" style="100" customWidth="1"/>
    <col min="4102" max="4102" width="10.42578125" style="100" customWidth="1"/>
    <col min="4103" max="4103" width="11.28515625" style="100" bestFit="1" customWidth="1"/>
    <col min="4104" max="4104" width="11.140625" style="100" bestFit="1" customWidth="1"/>
    <col min="4105" max="4106" width="12" style="100" customWidth="1"/>
    <col min="4107" max="4107" width="11.140625" style="100" bestFit="1" customWidth="1"/>
    <col min="4108" max="4108" width="9.140625" style="100"/>
    <col min="4109" max="4109" width="11.5703125" style="100" bestFit="1" customWidth="1"/>
    <col min="4110" max="4110" width="9.140625" style="100"/>
    <col min="4111" max="4111" width="11.5703125" style="100" bestFit="1" customWidth="1"/>
    <col min="4112" max="4352" width="9.140625" style="100"/>
    <col min="4353" max="4353" width="10.140625" style="100" customWidth="1"/>
    <col min="4354" max="4354" width="9.140625" style="100"/>
    <col min="4355" max="4355" width="10.85546875" style="100" customWidth="1"/>
    <col min="4356" max="4357" width="11.42578125" style="100" customWidth="1"/>
    <col min="4358" max="4358" width="10.42578125" style="100" customWidth="1"/>
    <col min="4359" max="4359" width="11.28515625" style="100" bestFit="1" customWidth="1"/>
    <col min="4360" max="4360" width="11.140625" style="100" bestFit="1" customWidth="1"/>
    <col min="4361" max="4362" width="12" style="100" customWidth="1"/>
    <col min="4363" max="4363" width="11.140625" style="100" bestFit="1" customWidth="1"/>
    <col min="4364" max="4364" width="9.140625" style="100"/>
    <col min="4365" max="4365" width="11.5703125" style="100" bestFit="1" customWidth="1"/>
    <col min="4366" max="4366" width="9.140625" style="100"/>
    <col min="4367" max="4367" width="11.5703125" style="100" bestFit="1" customWidth="1"/>
    <col min="4368" max="4608" width="9.140625" style="100"/>
    <col min="4609" max="4609" width="10.140625" style="100" customWidth="1"/>
    <col min="4610" max="4610" width="9.140625" style="100"/>
    <col min="4611" max="4611" width="10.85546875" style="100" customWidth="1"/>
    <col min="4612" max="4613" width="11.42578125" style="100" customWidth="1"/>
    <col min="4614" max="4614" width="10.42578125" style="100" customWidth="1"/>
    <col min="4615" max="4615" width="11.28515625" style="100" bestFit="1" customWidth="1"/>
    <col min="4616" max="4616" width="11.140625" style="100" bestFit="1" customWidth="1"/>
    <col min="4617" max="4618" width="12" style="100" customWidth="1"/>
    <col min="4619" max="4619" width="11.140625" style="100" bestFit="1" customWidth="1"/>
    <col min="4620" max="4620" width="9.140625" style="100"/>
    <col min="4621" max="4621" width="11.5703125" style="100" bestFit="1" customWidth="1"/>
    <col min="4622" max="4622" width="9.140625" style="100"/>
    <col min="4623" max="4623" width="11.5703125" style="100" bestFit="1" customWidth="1"/>
    <col min="4624" max="4864" width="9.140625" style="100"/>
    <col min="4865" max="4865" width="10.140625" style="100" customWidth="1"/>
    <col min="4866" max="4866" width="9.140625" style="100"/>
    <col min="4867" max="4867" width="10.85546875" style="100" customWidth="1"/>
    <col min="4868" max="4869" width="11.42578125" style="100" customWidth="1"/>
    <col min="4870" max="4870" width="10.42578125" style="100" customWidth="1"/>
    <col min="4871" max="4871" width="11.28515625" style="100" bestFit="1" customWidth="1"/>
    <col min="4872" max="4872" width="11.140625" style="100" bestFit="1" customWidth="1"/>
    <col min="4873" max="4874" width="12" style="100" customWidth="1"/>
    <col min="4875" max="4875" width="11.140625" style="100" bestFit="1" customWidth="1"/>
    <col min="4876" max="4876" width="9.140625" style="100"/>
    <col min="4877" max="4877" width="11.5703125" style="100" bestFit="1" customWidth="1"/>
    <col min="4878" max="4878" width="9.140625" style="100"/>
    <col min="4879" max="4879" width="11.5703125" style="100" bestFit="1" customWidth="1"/>
    <col min="4880" max="5120" width="9.140625" style="100"/>
    <col min="5121" max="5121" width="10.140625" style="100" customWidth="1"/>
    <col min="5122" max="5122" width="9.140625" style="100"/>
    <col min="5123" max="5123" width="10.85546875" style="100" customWidth="1"/>
    <col min="5124" max="5125" width="11.42578125" style="100" customWidth="1"/>
    <col min="5126" max="5126" width="10.42578125" style="100" customWidth="1"/>
    <col min="5127" max="5127" width="11.28515625" style="100" bestFit="1" customWidth="1"/>
    <col min="5128" max="5128" width="11.140625" style="100" bestFit="1" customWidth="1"/>
    <col min="5129" max="5130" width="12" style="100" customWidth="1"/>
    <col min="5131" max="5131" width="11.140625" style="100" bestFit="1" customWidth="1"/>
    <col min="5132" max="5132" width="9.140625" style="100"/>
    <col min="5133" max="5133" width="11.5703125" style="100" bestFit="1" customWidth="1"/>
    <col min="5134" max="5134" width="9.140625" style="100"/>
    <col min="5135" max="5135" width="11.5703125" style="100" bestFit="1" customWidth="1"/>
    <col min="5136" max="5376" width="9.140625" style="100"/>
    <col min="5377" max="5377" width="10.140625" style="100" customWidth="1"/>
    <col min="5378" max="5378" width="9.140625" style="100"/>
    <col min="5379" max="5379" width="10.85546875" style="100" customWidth="1"/>
    <col min="5380" max="5381" width="11.42578125" style="100" customWidth="1"/>
    <col min="5382" max="5382" width="10.42578125" style="100" customWidth="1"/>
    <col min="5383" max="5383" width="11.28515625" style="100" bestFit="1" customWidth="1"/>
    <col min="5384" max="5384" width="11.140625" style="100" bestFit="1" customWidth="1"/>
    <col min="5385" max="5386" width="12" style="100" customWidth="1"/>
    <col min="5387" max="5387" width="11.140625" style="100" bestFit="1" customWidth="1"/>
    <col min="5388" max="5388" width="9.140625" style="100"/>
    <col min="5389" max="5389" width="11.5703125" style="100" bestFit="1" customWidth="1"/>
    <col min="5390" max="5390" width="9.140625" style="100"/>
    <col min="5391" max="5391" width="11.5703125" style="100" bestFit="1" customWidth="1"/>
    <col min="5392" max="5632" width="9.140625" style="100"/>
    <col min="5633" max="5633" width="10.140625" style="100" customWidth="1"/>
    <col min="5634" max="5634" width="9.140625" style="100"/>
    <col min="5635" max="5635" width="10.85546875" style="100" customWidth="1"/>
    <col min="5636" max="5637" width="11.42578125" style="100" customWidth="1"/>
    <col min="5638" max="5638" width="10.42578125" style="100" customWidth="1"/>
    <col min="5639" max="5639" width="11.28515625" style="100" bestFit="1" customWidth="1"/>
    <col min="5640" max="5640" width="11.140625" style="100" bestFit="1" customWidth="1"/>
    <col min="5641" max="5642" width="12" style="100" customWidth="1"/>
    <col min="5643" max="5643" width="11.140625" style="100" bestFit="1" customWidth="1"/>
    <col min="5644" max="5644" width="9.140625" style="100"/>
    <col min="5645" max="5645" width="11.5703125" style="100" bestFit="1" customWidth="1"/>
    <col min="5646" max="5646" width="9.140625" style="100"/>
    <col min="5647" max="5647" width="11.5703125" style="100" bestFit="1" customWidth="1"/>
    <col min="5648" max="5888" width="9.140625" style="100"/>
    <col min="5889" max="5889" width="10.140625" style="100" customWidth="1"/>
    <col min="5890" max="5890" width="9.140625" style="100"/>
    <col min="5891" max="5891" width="10.85546875" style="100" customWidth="1"/>
    <col min="5892" max="5893" width="11.42578125" style="100" customWidth="1"/>
    <col min="5894" max="5894" width="10.42578125" style="100" customWidth="1"/>
    <col min="5895" max="5895" width="11.28515625" style="100" bestFit="1" customWidth="1"/>
    <col min="5896" max="5896" width="11.140625" style="100" bestFit="1" customWidth="1"/>
    <col min="5897" max="5898" width="12" style="100" customWidth="1"/>
    <col min="5899" max="5899" width="11.140625" style="100" bestFit="1" customWidth="1"/>
    <col min="5900" max="5900" width="9.140625" style="100"/>
    <col min="5901" max="5901" width="11.5703125" style="100" bestFit="1" customWidth="1"/>
    <col min="5902" max="5902" width="9.140625" style="100"/>
    <col min="5903" max="5903" width="11.5703125" style="100" bestFit="1" customWidth="1"/>
    <col min="5904" max="6144" width="9.140625" style="100"/>
    <col min="6145" max="6145" width="10.140625" style="100" customWidth="1"/>
    <col min="6146" max="6146" width="9.140625" style="100"/>
    <col min="6147" max="6147" width="10.85546875" style="100" customWidth="1"/>
    <col min="6148" max="6149" width="11.42578125" style="100" customWidth="1"/>
    <col min="6150" max="6150" width="10.42578125" style="100" customWidth="1"/>
    <col min="6151" max="6151" width="11.28515625" style="100" bestFit="1" customWidth="1"/>
    <col min="6152" max="6152" width="11.140625" style="100" bestFit="1" customWidth="1"/>
    <col min="6153" max="6154" width="12" style="100" customWidth="1"/>
    <col min="6155" max="6155" width="11.140625" style="100" bestFit="1" customWidth="1"/>
    <col min="6156" max="6156" width="9.140625" style="100"/>
    <col min="6157" max="6157" width="11.5703125" style="100" bestFit="1" customWidth="1"/>
    <col min="6158" max="6158" width="9.140625" style="100"/>
    <col min="6159" max="6159" width="11.5703125" style="100" bestFit="1" customWidth="1"/>
    <col min="6160" max="6400" width="9.140625" style="100"/>
    <col min="6401" max="6401" width="10.140625" style="100" customWidth="1"/>
    <col min="6402" max="6402" width="9.140625" style="100"/>
    <col min="6403" max="6403" width="10.85546875" style="100" customWidth="1"/>
    <col min="6404" max="6405" width="11.42578125" style="100" customWidth="1"/>
    <col min="6406" max="6406" width="10.42578125" style="100" customWidth="1"/>
    <col min="6407" max="6407" width="11.28515625" style="100" bestFit="1" customWidth="1"/>
    <col min="6408" max="6408" width="11.140625" style="100" bestFit="1" customWidth="1"/>
    <col min="6409" max="6410" width="12" style="100" customWidth="1"/>
    <col min="6411" max="6411" width="11.140625" style="100" bestFit="1" customWidth="1"/>
    <col min="6412" max="6412" width="9.140625" style="100"/>
    <col min="6413" max="6413" width="11.5703125" style="100" bestFit="1" customWidth="1"/>
    <col min="6414" max="6414" width="9.140625" style="100"/>
    <col min="6415" max="6415" width="11.5703125" style="100" bestFit="1" customWidth="1"/>
    <col min="6416" max="6656" width="9.140625" style="100"/>
    <col min="6657" max="6657" width="10.140625" style="100" customWidth="1"/>
    <col min="6658" max="6658" width="9.140625" style="100"/>
    <col min="6659" max="6659" width="10.85546875" style="100" customWidth="1"/>
    <col min="6660" max="6661" width="11.42578125" style="100" customWidth="1"/>
    <col min="6662" max="6662" width="10.42578125" style="100" customWidth="1"/>
    <col min="6663" max="6663" width="11.28515625" style="100" bestFit="1" customWidth="1"/>
    <col min="6664" max="6664" width="11.140625" style="100" bestFit="1" customWidth="1"/>
    <col min="6665" max="6666" width="12" style="100" customWidth="1"/>
    <col min="6667" max="6667" width="11.140625" style="100" bestFit="1" customWidth="1"/>
    <col min="6668" max="6668" width="9.140625" style="100"/>
    <col min="6669" max="6669" width="11.5703125" style="100" bestFit="1" customWidth="1"/>
    <col min="6670" max="6670" width="9.140625" style="100"/>
    <col min="6671" max="6671" width="11.5703125" style="100" bestFit="1" customWidth="1"/>
    <col min="6672" max="6912" width="9.140625" style="100"/>
    <col min="6913" max="6913" width="10.140625" style="100" customWidth="1"/>
    <col min="6914" max="6914" width="9.140625" style="100"/>
    <col min="6915" max="6915" width="10.85546875" style="100" customWidth="1"/>
    <col min="6916" max="6917" width="11.42578125" style="100" customWidth="1"/>
    <col min="6918" max="6918" width="10.42578125" style="100" customWidth="1"/>
    <col min="6919" max="6919" width="11.28515625" style="100" bestFit="1" customWidth="1"/>
    <col min="6920" max="6920" width="11.140625" style="100" bestFit="1" customWidth="1"/>
    <col min="6921" max="6922" width="12" style="100" customWidth="1"/>
    <col min="6923" max="6923" width="11.140625" style="100" bestFit="1" customWidth="1"/>
    <col min="6924" max="6924" width="9.140625" style="100"/>
    <col min="6925" max="6925" width="11.5703125" style="100" bestFit="1" customWidth="1"/>
    <col min="6926" max="6926" width="9.140625" style="100"/>
    <col min="6927" max="6927" width="11.5703125" style="100" bestFit="1" customWidth="1"/>
    <col min="6928" max="7168" width="9.140625" style="100"/>
    <col min="7169" max="7169" width="10.140625" style="100" customWidth="1"/>
    <col min="7170" max="7170" width="9.140625" style="100"/>
    <col min="7171" max="7171" width="10.85546875" style="100" customWidth="1"/>
    <col min="7172" max="7173" width="11.42578125" style="100" customWidth="1"/>
    <col min="7174" max="7174" width="10.42578125" style="100" customWidth="1"/>
    <col min="7175" max="7175" width="11.28515625" style="100" bestFit="1" customWidth="1"/>
    <col min="7176" max="7176" width="11.140625" style="100" bestFit="1" customWidth="1"/>
    <col min="7177" max="7178" width="12" style="100" customWidth="1"/>
    <col min="7179" max="7179" width="11.140625" style="100" bestFit="1" customWidth="1"/>
    <col min="7180" max="7180" width="9.140625" style="100"/>
    <col min="7181" max="7181" width="11.5703125" style="100" bestFit="1" customWidth="1"/>
    <col min="7182" max="7182" width="9.140625" style="100"/>
    <col min="7183" max="7183" width="11.5703125" style="100" bestFit="1" customWidth="1"/>
    <col min="7184" max="7424" width="9.140625" style="100"/>
    <col min="7425" max="7425" width="10.140625" style="100" customWidth="1"/>
    <col min="7426" max="7426" width="9.140625" style="100"/>
    <col min="7427" max="7427" width="10.85546875" style="100" customWidth="1"/>
    <col min="7428" max="7429" width="11.42578125" style="100" customWidth="1"/>
    <col min="7430" max="7430" width="10.42578125" style="100" customWidth="1"/>
    <col min="7431" max="7431" width="11.28515625" style="100" bestFit="1" customWidth="1"/>
    <col min="7432" max="7432" width="11.140625" style="100" bestFit="1" customWidth="1"/>
    <col min="7433" max="7434" width="12" style="100" customWidth="1"/>
    <col min="7435" max="7435" width="11.140625" style="100" bestFit="1" customWidth="1"/>
    <col min="7436" max="7436" width="9.140625" style="100"/>
    <col min="7437" max="7437" width="11.5703125" style="100" bestFit="1" customWidth="1"/>
    <col min="7438" max="7438" width="9.140625" style="100"/>
    <col min="7439" max="7439" width="11.5703125" style="100" bestFit="1" customWidth="1"/>
    <col min="7440" max="7680" width="9.140625" style="100"/>
    <col min="7681" max="7681" width="10.140625" style="100" customWidth="1"/>
    <col min="7682" max="7682" width="9.140625" style="100"/>
    <col min="7683" max="7683" width="10.85546875" style="100" customWidth="1"/>
    <col min="7684" max="7685" width="11.42578125" style="100" customWidth="1"/>
    <col min="7686" max="7686" width="10.42578125" style="100" customWidth="1"/>
    <col min="7687" max="7687" width="11.28515625" style="100" bestFit="1" customWidth="1"/>
    <col min="7688" max="7688" width="11.140625" style="100" bestFit="1" customWidth="1"/>
    <col min="7689" max="7690" width="12" style="100" customWidth="1"/>
    <col min="7691" max="7691" width="11.140625" style="100" bestFit="1" customWidth="1"/>
    <col min="7692" max="7692" width="9.140625" style="100"/>
    <col min="7693" max="7693" width="11.5703125" style="100" bestFit="1" customWidth="1"/>
    <col min="7694" max="7694" width="9.140625" style="100"/>
    <col min="7695" max="7695" width="11.5703125" style="100" bestFit="1" customWidth="1"/>
    <col min="7696" max="7936" width="9.140625" style="100"/>
    <col min="7937" max="7937" width="10.140625" style="100" customWidth="1"/>
    <col min="7938" max="7938" width="9.140625" style="100"/>
    <col min="7939" max="7939" width="10.85546875" style="100" customWidth="1"/>
    <col min="7940" max="7941" width="11.42578125" style="100" customWidth="1"/>
    <col min="7942" max="7942" width="10.42578125" style="100" customWidth="1"/>
    <col min="7943" max="7943" width="11.28515625" style="100" bestFit="1" customWidth="1"/>
    <col min="7944" max="7944" width="11.140625" style="100" bestFit="1" customWidth="1"/>
    <col min="7945" max="7946" width="12" style="100" customWidth="1"/>
    <col min="7947" max="7947" width="11.140625" style="100" bestFit="1" customWidth="1"/>
    <col min="7948" max="7948" width="9.140625" style="100"/>
    <col min="7949" max="7949" width="11.5703125" style="100" bestFit="1" customWidth="1"/>
    <col min="7950" max="7950" width="9.140625" style="100"/>
    <col min="7951" max="7951" width="11.5703125" style="100" bestFit="1" customWidth="1"/>
    <col min="7952" max="8192" width="9.140625" style="100"/>
    <col min="8193" max="8193" width="10.140625" style="100" customWidth="1"/>
    <col min="8194" max="8194" width="9.140625" style="100"/>
    <col min="8195" max="8195" width="10.85546875" style="100" customWidth="1"/>
    <col min="8196" max="8197" width="11.42578125" style="100" customWidth="1"/>
    <col min="8198" max="8198" width="10.42578125" style="100" customWidth="1"/>
    <col min="8199" max="8199" width="11.28515625" style="100" bestFit="1" customWidth="1"/>
    <col min="8200" max="8200" width="11.140625" style="100" bestFit="1" customWidth="1"/>
    <col min="8201" max="8202" width="12" style="100" customWidth="1"/>
    <col min="8203" max="8203" width="11.140625" style="100" bestFit="1" customWidth="1"/>
    <col min="8204" max="8204" width="9.140625" style="100"/>
    <col min="8205" max="8205" width="11.5703125" style="100" bestFit="1" customWidth="1"/>
    <col min="8206" max="8206" width="9.140625" style="100"/>
    <col min="8207" max="8207" width="11.5703125" style="100" bestFit="1" customWidth="1"/>
    <col min="8208" max="8448" width="9.140625" style="100"/>
    <col min="8449" max="8449" width="10.140625" style="100" customWidth="1"/>
    <col min="8450" max="8450" width="9.140625" style="100"/>
    <col min="8451" max="8451" width="10.85546875" style="100" customWidth="1"/>
    <col min="8452" max="8453" width="11.42578125" style="100" customWidth="1"/>
    <col min="8454" max="8454" width="10.42578125" style="100" customWidth="1"/>
    <col min="8455" max="8455" width="11.28515625" style="100" bestFit="1" customWidth="1"/>
    <col min="8456" max="8456" width="11.140625" style="100" bestFit="1" customWidth="1"/>
    <col min="8457" max="8458" width="12" style="100" customWidth="1"/>
    <col min="8459" max="8459" width="11.140625" style="100" bestFit="1" customWidth="1"/>
    <col min="8460" max="8460" width="9.140625" style="100"/>
    <col min="8461" max="8461" width="11.5703125" style="100" bestFit="1" customWidth="1"/>
    <col min="8462" max="8462" width="9.140625" style="100"/>
    <col min="8463" max="8463" width="11.5703125" style="100" bestFit="1" customWidth="1"/>
    <col min="8464" max="8704" width="9.140625" style="100"/>
    <col min="8705" max="8705" width="10.140625" style="100" customWidth="1"/>
    <col min="8706" max="8706" width="9.140625" style="100"/>
    <col min="8707" max="8707" width="10.85546875" style="100" customWidth="1"/>
    <col min="8708" max="8709" width="11.42578125" style="100" customWidth="1"/>
    <col min="8710" max="8710" width="10.42578125" style="100" customWidth="1"/>
    <col min="8711" max="8711" width="11.28515625" style="100" bestFit="1" customWidth="1"/>
    <col min="8712" max="8712" width="11.140625" style="100" bestFit="1" customWidth="1"/>
    <col min="8713" max="8714" width="12" style="100" customWidth="1"/>
    <col min="8715" max="8715" width="11.140625" style="100" bestFit="1" customWidth="1"/>
    <col min="8716" max="8716" width="9.140625" style="100"/>
    <col min="8717" max="8717" width="11.5703125" style="100" bestFit="1" customWidth="1"/>
    <col min="8718" max="8718" width="9.140625" style="100"/>
    <col min="8719" max="8719" width="11.5703125" style="100" bestFit="1" customWidth="1"/>
    <col min="8720" max="8960" width="9.140625" style="100"/>
    <col min="8961" max="8961" width="10.140625" style="100" customWidth="1"/>
    <col min="8962" max="8962" width="9.140625" style="100"/>
    <col min="8963" max="8963" width="10.85546875" style="100" customWidth="1"/>
    <col min="8964" max="8965" width="11.42578125" style="100" customWidth="1"/>
    <col min="8966" max="8966" width="10.42578125" style="100" customWidth="1"/>
    <col min="8967" max="8967" width="11.28515625" style="100" bestFit="1" customWidth="1"/>
    <col min="8968" max="8968" width="11.140625" style="100" bestFit="1" customWidth="1"/>
    <col min="8969" max="8970" width="12" style="100" customWidth="1"/>
    <col min="8971" max="8971" width="11.140625" style="100" bestFit="1" customWidth="1"/>
    <col min="8972" max="8972" width="9.140625" style="100"/>
    <col min="8973" max="8973" width="11.5703125" style="100" bestFit="1" customWidth="1"/>
    <col min="8974" max="8974" width="9.140625" style="100"/>
    <col min="8975" max="8975" width="11.5703125" style="100" bestFit="1" customWidth="1"/>
    <col min="8976" max="9216" width="9.140625" style="100"/>
    <col min="9217" max="9217" width="10.140625" style="100" customWidth="1"/>
    <col min="9218" max="9218" width="9.140625" style="100"/>
    <col min="9219" max="9219" width="10.85546875" style="100" customWidth="1"/>
    <col min="9220" max="9221" width="11.42578125" style="100" customWidth="1"/>
    <col min="9222" max="9222" width="10.42578125" style="100" customWidth="1"/>
    <col min="9223" max="9223" width="11.28515625" style="100" bestFit="1" customWidth="1"/>
    <col min="9224" max="9224" width="11.140625" style="100" bestFit="1" customWidth="1"/>
    <col min="9225" max="9226" width="12" style="100" customWidth="1"/>
    <col min="9227" max="9227" width="11.140625" style="100" bestFit="1" customWidth="1"/>
    <col min="9228" max="9228" width="9.140625" style="100"/>
    <col min="9229" max="9229" width="11.5703125" style="100" bestFit="1" customWidth="1"/>
    <col min="9230" max="9230" width="9.140625" style="100"/>
    <col min="9231" max="9231" width="11.5703125" style="100" bestFit="1" customWidth="1"/>
    <col min="9232" max="9472" width="9.140625" style="100"/>
    <col min="9473" max="9473" width="10.140625" style="100" customWidth="1"/>
    <col min="9474" max="9474" width="9.140625" style="100"/>
    <col min="9475" max="9475" width="10.85546875" style="100" customWidth="1"/>
    <col min="9476" max="9477" width="11.42578125" style="100" customWidth="1"/>
    <col min="9478" max="9478" width="10.42578125" style="100" customWidth="1"/>
    <col min="9479" max="9479" width="11.28515625" style="100" bestFit="1" customWidth="1"/>
    <col min="9480" max="9480" width="11.140625" style="100" bestFit="1" customWidth="1"/>
    <col min="9481" max="9482" width="12" style="100" customWidth="1"/>
    <col min="9483" max="9483" width="11.140625" style="100" bestFit="1" customWidth="1"/>
    <col min="9484" max="9484" width="9.140625" style="100"/>
    <col min="9485" max="9485" width="11.5703125" style="100" bestFit="1" customWidth="1"/>
    <col min="9486" max="9486" width="9.140625" style="100"/>
    <col min="9487" max="9487" width="11.5703125" style="100" bestFit="1" customWidth="1"/>
    <col min="9488" max="9728" width="9.140625" style="100"/>
    <col min="9729" max="9729" width="10.140625" style="100" customWidth="1"/>
    <col min="9730" max="9730" width="9.140625" style="100"/>
    <col min="9731" max="9731" width="10.85546875" style="100" customWidth="1"/>
    <col min="9732" max="9733" width="11.42578125" style="100" customWidth="1"/>
    <col min="9734" max="9734" width="10.42578125" style="100" customWidth="1"/>
    <col min="9735" max="9735" width="11.28515625" style="100" bestFit="1" customWidth="1"/>
    <col min="9736" max="9736" width="11.140625" style="100" bestFit="1" customWidth="1"/>
    <col min="9737" max="9738" width="12" style="100" customWidth="1"/>
    <col min="9739" max="9739" width="11.140625" style="100" bestFit="1" customWidth="1"/>
    <col min="9740" max="9740" width="9.140625" style="100"/>
    <col min="9741" max="9741" width="11.5703125" style="100" bestFit="1" customWidth="1"/>
    <col min="9742" max="9742" width="9.140625" style="100"/>
    <col min="9743" max="9743" width="11.5703125" style="100" bestFit="1" customWidth="1"/>
    <col min="9744" max="9984" width="9.140625" style="100"/>
    <col min="9985" max="9985" width="10.140625" style="100" customWidth="1"/>
    <col min="9986" max="9986" width="9.140625" style="100"/>
    <col min="9987" max="9987" width="10.85546875" style="100" customWidth="1"/>
    <col min="9988" max="9989" width="11.42578125" style="100" customWidth="1"/>
    <col min="9990" max="9990" width="10.42578125" style="100" customWidth="1"/>
    <col min="9991" max="9991" width="11.28515625" style="100" bestFit="1" customWidth="1"/>
    <col min="9992" max="9992" width="11.140625" style="100" bestFit="1" customWidth="1"/>
    <col min="9993" max="9994" width="12" style="100" customWidth="1"/>
    <col min="9995" max="9995" width="11.140625" style="100" bestFit="1" customWidth="1"/>
    <col min="9996" max="9996" width="9.140625" style="100"/>
    <col min="9997" max="9997" width="11.5703125" style="100" bestFit="1" customWidth="1"/>
    <col min="9998" max="9998" width="9.140625" style="100"/>
    <col min="9999" max="9999" width="11.5703125" style="100" bestFit="1" customWidth="1"/>
    <col min="10000" max="10240" width="9.140625" style="100"/>
    <col min="10241" max="10241" width="10.140625" style="100" customWidth="1"/>
    <col min="10242" max="10242" width="9.140625" style="100"/>
    <col min="10243" max="10243" width="10.85546875" style="100" customWidth="1"/>
    <col min="10244" max="10245" width="11.42578125" style="100" customWidth="1"/>
    <col min="10246" max="10246" width="10.42578125" style="100" customWidth="1"/>
    <col min="10247" max="10247" width="11.28515625" style="100" bestFit="1" customWidth="1"/>
    <col min="10248" max="10248" width="11.140625" style="100" bestFit="1" customWidth="1"/>
    <col min="10249" max="10250" width="12" style="100" customWidth="1"/>
    <col min="10251" max="10251" width="11.140625" style="100" bestFit="1" customWidth="1"/>
    <col min="10252" max="10252" width="9.140625" style="100"/>
    <col min="10253" max="10253" width="11.5703125" style="100" bestFit="1" customWidth="1"/>
    <col min="10254" max="10254" width="9.140625" style="100"/>
    <col min="10255" max="10255" width="11.5703125" style="100" bestFit="1" customWidth="1"/>
    <col min="10256" max="10496" width="9.140625" style="100"/>
    <col min="10497" max="10497" width="10.140625" style="100" customWidth="1"/>
    <col min="10498" max="10498" width="9.140625" style="100"/>
    <col min="10499" max="10499" width="10.85546875" style="100" customWidth="1"/>
    <col min="10500" max="10501" width="11.42578125" style="100" customWidth="1"/>
    <col min="10502" max="10502" width="10.42578125" style="100" customWidth="1"/>
    <col min="10503" max="10503" width="11.28515625" style="100" bestFit="1" customWidth="1"/>
    <col min="10504" max="10504" width="11.140625" style="100" bestFit="1" customWidth="1"/>
    <col min="10505" max="10506" width="12" style="100" customWidth="1"/>
    <col min="10507" max="10507" width="11.140625" style="100" bestFit="1" customWidth="1"/>
    <col min="10508" max="10508" width="9.140625" style="100"/>
    <col min="10509" max="10509" width="11.5703125" style="100" bestFit="1" customWidth="1"/>
    <col min="10510" max="10510" width="9.140625" style="100"/>
    <col min="10511" max="10511" width="11.5703125" style="100" bestFit="1" customWidth="1"/>
    <col min="10512" max="10752" width="9.140625" style="100"/>
    <col min="10753" max="10753" width="10.140625" style="100" customWidth="1"/>
    <col min="10754" max="10754" width="9.140625" style="100"/>
    <col min="10755" max="10755" width="10.85546875" style="100" customWidth="1"/>
    <col min="10756" max="10757" width="11.42578125" style="100" customWidth="1"/>
    <col min="10758" max="10758" width="10.42578125" style="100" customWidth="1"/>
    <col min="10759" max="10759" width="11.28515625" style="100" bestFit="1" customWidth="1"/>
    <col min="10760" max="10760" width="11.140625" style="100" bestFit="1" customWidth="1"/>
    <col min="10761" max="10762" width="12" style="100" customWidth="1"/>
    <col min="10763" max="10763" width="11.140625" style="100" bestFit="1" customWidth="1"/>
    <col min="10764" max="10764" width="9.140625" style="100"/>
    <col min="10765" max="10765" width="11.5703125" style="100" bestFit="1" customWidth="1"/>
    <col min="10766" max="10766" width="9.140625" style="100"/>
    <col min="10767" max="10767" width="11.5703125" style="100" bestFit="1" customWidth="1"/>
    <col min="10768" max="11008" width="9.140625" style="100"/>
    <col min="11009" max="11009" width="10.140625" style="100" customWidth="1"/>
    <col min="11010" max="11010" width="9.140625" style="100"/>
    <col min="11011" max="11011" width="10.85546875" style="100" customWidth="1"/>
    <col min="11012" max="11013" width="11.42578125" style="100" customWidth="1"/>
    <col min="11014" max="11014" width="10.42578125" style="100" customWidth="1"/>
    <col min="11015" max="11015" width="11.28515625" style="100" bestFit="1" customWidth="1"/>
    <col min="11016" max="11016" width="11.140625" style="100" bestFit="1" customWidth="1"/>
    <col min="11017" max="11018" width="12" style="100" customWidth="1"/>
    <col min="11019" max="11019" width="11.140625" style="100" bestFit="1" customWidth="1"/>
    <col min="11020" max="11020" width="9.140625" style="100"/>
    <col min="11021" max="11021" width="11.5703125" style="100" bestFit="1" customWidth="1"/>
    <col min="11022" max="11022" width="9.140625" style="100"/>
    <col min="11023" max="11023" width="11.5703125" style="100" bestFit="1" customWidth="1"/>
    <col min="11024" max="11264" width="9.140625" style="100"/>
    <col min="11265" max="11265" width="10.140625" style="100" customWidth="1"/>
    <col min="11266" max="11266" width="9.140625" style="100"/>
    <col min="11267" max="11267" width="10.85546875" style="100" customWidth="1"/>
    <col min="11268" max="11269" width="11.42578125" style="100" customWidth="1"/>
    <col min="11270" max="11270" width="10.42578125" style="100" customWidth="1"/>
    <col min="11271" max="11271" width="11.28515625" style="100" bestFit="1" customWidth="1"/>
    <col min="11272" max="11272" width="11.140625" style="100" bestFit="1" customWidth="1"/>
    <col min="11273" max="11274" width="12" style="100" customWidth="1"/>
    <col min="11275" max="11275" width="11.140625" style="100" bestFit="1" customWidth="1"/>
    <col min="11276" max="11276" width="9.140625" style="100"/>
    <col min="11277" max="11277" width="11.5703125" style="100" bestFit="1" customWidth="1"/>
    <col min="11278" max="11278" width="9.140625" style="100"/>
    <col min="11279" max="11279" width="11.5703125" style="100" bestFit="1" customWidth="1"/>
    <col min="11280" max="11520" width="9.140625" style="100"/>
    <col min="11521" max="11521" width="10.140625" style="100" customWidth="1"/>
    <col min="11522" max="11522" width="9.140625" style="100"/>
    <col min="11523" max="11523" width="10.85546875" style="100" customWidth="1"/>
    <col min="11524" max="11525" width="11.42578125" style="100" customWidth="1"/>
    <col min="11526" max="11526" width="10.42578125" style="100" customWidth="1"/>
    <col min="11527" max="11527" width="11.28515625" style="100" bestFit="1" customWidth="1"/>
    <col min="11528" max="11528" width="11.140625" style="100" bestFit="1" customWidth="1"/>
    <col min="11529" max="11530" width="12" style="100" customWidth="1"/>
    <col min="11531" max="11531" width="11.140625" style="100" bestFit="1" customWidth="1"/>
    <col min="11532" max="11532" width="9.140625" style="100"/>
    <col min="11533" max="11533" width="11.5703125" style="100" bestFit="1" customWidth="1"/>
    <col min="11534" max="11534" width="9.140625" style="100"/>
    <col min="11535" max="11535" width="11.5703125" style="100" bestFit="1" customWidth="1"/>
    <col min="11536" max="11776" width="9.140625" style="100"/>
    <col min="11777" max="11777" width="10.140625" style="100" customWidth="1"/>
    <col min="11778" max="11778" width="9.140625" style="100"/>
    <col min="11779" max="11779" width="10.85546875" style="100" customWidth="1"/>
    <col min="11780" max="11781" width="11.42578125" style="100" customWidth="1"/>
    <col min="11782" max="11782" width="10.42578125" style="100" customWidth="1"/>
    <col min="11783" max="11783" width="11.28515625" style="100" bestFit="1" customWidth="1"/>
    <col min="11784" max="11784" width="11.140625" style="100" bestFit="1" customWidth="1"/>
    <col min="11785" max="11786" width="12" style="100" customWidth="1"/>
    <col min="11787" max="11787" width="11.140625" style="100" bestFit="1" customWidth="1"/>
    <col min="11788" max="11788" width="9.140625" style="100"/>
    <col min="11789" max="11789" width="11.5703125" style="100" bestFit="1" customWidth="1"/>
    <col min="11790" max="11790" width="9.140625" style="100"/>
    <col min="11791" max="11791" width="11.5703125" style="100" bestFit="1" customWidth="1"/>
    <col min="11792" max="12032" width="9.140625" style="100"/>
    <col min="12033" max="12033" width="10.140625" style="100" customWidth="1"/>
    <col min="12034" max="12034" width="9.140625" style="100"/>
    <col min="12035" max="12035" width="10.85546875" style="100" customWidth="1"/>
    <col min="12036" max="12037" width="11.42578125" style="100" customWidth="1"/>
    <col min="12038" max="12038" width="10.42578125" style="100" customWidth="1"/>
    <col min="12039" max="12039" width="11.28515625" style="100" bestFit="1" customWidth="1"/>
    <col min="12040" max="12040" width="11.140625" style="100" bestFit="1" customWidth="1"/>
    <col min="12041" max="12042" width="12" style="100" customWidth="1"/>
    <col min="12043" max="12043" width="11.140625" style="100" bestFit="1" customWidth="1"/>
    <col min="12044" max="12044" width="9.140625" style="100"/>
    <col min="12045" max="12045" width="11.5703125" style="100" bestFit="1" customWidth="1"/>
    <col min="12046" max="12046" width="9.140625" style="100"/>
    <col min="12047" max="12047" width="11.5703125" style="100" bestFit="1" customWidth="1"/>
    <col min="12048" max="12288" width="9.140625" style="100"/>
    <col min="12289" max="12289" width="10.140625" style="100" customWidth="1"/>
    <col min="12290" max="12290" width="9.140625" style="100"/>
    <col min="12291" max="12291" width="10.85546875" style="100" customWidth="1"/>
    <col min="12292" max="12293" width="11.42578125" style="100" customWidth="1"/>
    <col min="12294" max="12294" width="10.42578125" style="100" customWidth="1"/>
    <col min="12295" max="12295" width="11.28515625" style="100" bestFit="1" customWidth="1"/>
    <col min="12296" max="12296" width="11.140625" style="100" bestFit="1" customWidth="1"/>
    <col min="12297" max="12298" width="12" style="100" customWidth="1"/>
    <col min="12299" max="12299" width="11.140625" style="100" bestFit="1" customWidth="1"/>
    <col min="12300" max="12300" width="9.140625" style="100"/>
    <col min="12301" max="12301" width="11.5703125" style="100" bestFit="1" customWidth="1"/>
    <col min="12302" max="12302" width="9.140625" style="100"/>
    <col min="12303" max="12303" width="11.5703125" style="100" bestFit="1" customWidth="1"/>
    <col min="12304" max="12544" width="9.140625" style="100"/>
    <col min="12545" max="12545" width="10.140625" style="100" customWidth="1"/>
    <col min="12546" max="12546" width="9.140625" style="100"/>
    <col min="12547" max="12547" width="10.85546875" style="100" customWidth="1"/>
    <col min="12548" max="12549" width="11.42578125" style="100" customWidth="1"/>
    <col min="12550" max="12550" width="10.42578125" style="100" customWidth="1"/>
    <col min="12551" max="12551" width="11.28515625" style="100" bestFit="1" customWidth="1"/>
    <col min="12552" max="12552" width="11.140625" style="100" bestFit="1" customWidth="1"/>
    <col min="12553" max="12554" width="12" style="100" customWidth="1"/>
    <col min="12555" max="12555" width="11.140625" style="100" bestFit="1" customWidth="1"/>
    <col min="12556" max="12556" width="9.140625" style="100"/>
    <col min="12557" max="12557" width="11.5703125" style="100" bestFit="1" customWidth="1"/>
    <col min="12558" max="12558" width="9.140625" style="100"/>
    <col min="12559" max="12559" width="11.5703125" style="100" bestFit="1" customWidth="1"/>
    <col min="12560" max="12800" width="9.140625" style="100"/>
    <col min="12801" max="12801" width="10.140625" style="100" customWidth="1"/>
    <col min="12802" max="12802" width="9.140625" style="100"/>
    <col min="12803" max="12803" width="10.85546875" style="100" customWidth="1"/>
    <col min="12804" max="12805" width="11.42578125" style="100" customWidth="1"/>
    <col min="12806" max="12806" width="10.42578125" style="100" customWidth="1"/>
    <col min="12807" max="12807" width="11.28515625" style="100" bestFit="1" customWidth="1"/>
    <col min="12808" max="12808" width="11.140625" style="100" bestFit="1" customWidth="1"/>
    <col min="12809" max="12810" width="12" style="100" customWidth="1"/>
    <col min="12811" max="12811" width="11.140625" style="100" bestFit="1" customWidth="1"/>
    <col min="12812" max="12812" width="9.140625" style="100"/>
    <col min="12813" max="12813" width="11.5703125" style="100" bestFit="1" customWidth="1"/>
    <col min="12814" max="12814" width="9.140625" style="100"/>
    <col min="12815" max="12815" width="11.5703125" style="100" bestFit="1" customWidth="1"/>
    <col min="12816" max="13056" width="9.140625" style="100"/>
    <col min="13057" max="13057" width="10.140625" style="100" customWidth="1"/>
    <col min="13058" max="13058" width="9.140625" style="100"/>
    <col min="13059" max="13059" width="10.85546875" style="100" customWidth="1"/>
    <col min="13060" max="13061" width="11.42578125" style="100" customWidth="1"/>
    <col min="13062" max="13062" width="10.42578125" style="100" customWidth="1"/>
    <col min="13063" max="13063" width="11.28515625" style="100" bestFit="1" customWidth="1"/>
    <col min="13064" max="13064" width="11.140625" style="100" bestFit="1" customWidth="1"/>
    <col min="13065" max="13066" width="12" style="100" customWidth="1"/>
    <col min="13067" max="13067" width="11.140625" style="100" bestFit="1" customWidth="1"/>
    <col min="13068" max="13068" width="9.140625" style="100"/>
    <col min="13069" max="13069" width="11.5703125" style="100" bestFit="1" customWidth="1"/>
    <col min="13070" max="13070" width="9.140625" style="100"/>
    <col min="13071" max="13071" width="11.5703125" style="100" bestFit="1" customWidth="1"/>
    <col min="13072" max="13312" width="9.140625" style="100"/>
    <col min="13313" max="13313" width="10.140625" style="100" customWidth="1"/>
    <col min="13314" max="13314" width="9.140625" style="100"/>
    <col min="13315" max="13315" width="10.85546875" style="100" customWidth="1"/>
    <col min="13316" max="13317" width="11.42578125" style="100" customWidth="1"/>
    <col min="13318" max="13318" width="10.42578125" style="100" customWidth="1"/>
    <col min="13319" max="13319" width="11.28515625" style="100" bestFit="1" customWidth="1"/>
    <col min="13320" max="13320" width="11.140625" style="100" bestFit="1" customWidth="1"/>
    <col min="13321" max="13322" width="12" style="100" customWidth="1"/>
    <col min="13323" max="13323" width="11.140625" style="100" bestFit="1" customWidth="1"/>
    <col min="13324" max="13324" width="9.140625" style="100"/>
    <col min="13325" max="13325" width="11.5703125" style="100" bestFit="1" customWidth="1"/>
    <col min="13326" max="13326" width="9.140625" style="100"/>
    <col min="13327" max="13327" width="11.5703125" style="100" bestFit="1" customWidth="1"/>
    <col min="13328" max="13568" width="9.140625" style="100"/>
    <col min="13569" max="13569" width="10.140625" style="100" customWidth="1"/>
    <col min="13570" max="13570" width="9.140625" style="100"/>
    <col min="13571" max="13571" width="10.85546875" style="100" customWidth="1"/>
    <col min="13572" max="13573" width="11.42578125" style="100" customWidth="1"/>
    <col min="13574" max="13574" width="10.42578125" style="100" customWidth="1"/>
    <col min="13575" max="13575" width="11.28515625" style="100" bestFit="1" customWidth="1"/>
    <col min="13576" max="13576" width="11.140625" style="100" bestFit="1" customWidth="1"/>
    <col min="13577" max="13578" width="12" style="100" customWidth="1"/>
    <col min="13579" max="13579" width="11.140625" style="100" bestFit="1" customWidth="1"/>
    <col min="13580" max="13580" width="9.140625" style="100"/>
    <col min="13581" max="13581" width="11.5703125" style="100" bestFit="1" customWidth="1"/>
    <col min="13582" max="13582" width="9.140625" style="100"/>
    <col min="13583" max="13583" width="11.5703125" style="100" bestFit="1" customWidth="1"/>
    <col min="13584" max="13824" width="9.140625" style="100"/>
    <col min="13825" max="13825" width="10.140625" style="100" customWidth="1"/>
    <col min="13826" max="13826" width="9.140625" style="100"/>
    <col min="13827" max="13827" width="10.85546875" style="100" customWidth="1"/>
    <col min="13828" max="13829" width="11.42578125" style="100" customWidth="1"/>
    <col min="13830" max="13830" width="10.42578125" style="100" customWidth="1"/>
    <col min="13831" max="13831" width="11.28515625" style="100" bestFit="1" customWidth="1"/>
    <col min="13832" max="13832" width="11.140625" style="100" bestFit="1" customWidth="1"/>
    <col min="13833" max="13834" width="12" style="100" customWidth="1"/>
    <col min="13835" max="13835" width="11.140625" style="100" bestFit="1" customWidth="1"/>
    <col min="13836" max="13836" width="9.140625" style="100"/>
    <col min="13837" max="13837" width="11.5703125" style="100" bestFit="1" customWidth="1"/>
    <col min="13838" max="13838" width="9.140625" style="100"/>
    <col min="13839" max="13839" width="11.5703125" style="100" bestFit="1" customWidth="1"/>
    <col min="13840" max="14080" width="9.140625" style="100"/>
    <col min="14081" max="14081" width="10.140625" style="100" customWidth="1"/>
    <col min="14082" max="14082" width="9.140625" style="100"/>
    <col min="14083" max="14083" width="10.85546875" style="100" customWidth="1"/>
    <col min="14084" max="14085" width="11.42578125" style="100" customWidth="1"/>
    <col min="14086" max="14086" width="10.42578125" style="100" customWidth="1"/>
    <col min="14087" max="14087" width="11.28515625" style="100" bestFit="1" customWidth="1"/>
    <col min="14088" max="14088" width="11.140625" style="100" bestFit="1" customWidth="1"/>
    <col min="14089" max="14090" width="12" style="100" customWidth="1"/>
    <col min="14091" max="14091" width="11.140625" style="100" bestFit="1" customWidth="1"/>
    <col min="14092" max="14092" width="9.140625" style="100"/>
    <col min="14093" max="14093" width="11.5703125" style="100" bestFit="1" customWidth="1"/>
    <col min="14094" max="14094" width="9.140625" style="100"/>
    <col min="14095" max="14095" width="11.5703125" style="100" bestFit="1" customWidth="1"/>
    <col min="14096" max="14336" width="9.140625" style="100"/>
    <col min="14337" max="14337" width="10.140625" style="100" customWidth="1"/>
    <col min="14338" max="14338" width="9.140625" style="100"/>
    <col min="14339" max="14339" width="10.85546875" style="100" customWidth="1"/>
    <col min="14340" max="14341" width="11.42578125" style="100" customWidth="1"/>
    <col min="14342" max="14342" width="10.42578125" style="100" customWidth="1"/>
    <col min="14343" max="14343" width="11.28515625" style="100" bestFit="1" customWidth="1"/>
    <col min="14344" max="14344" width="11.140625" style="100" bestFit="1" customWidth="1"/>
    <col min="14345" max="14346" width="12" style="100" customWidth="1"/>
    <col min="14347" max="14347" width="11.140625" style="100" bestFit="1" customWidth="1"/>
    <col min="14348" max="14348" width="9.140625" style="100"/>
    <col min="14349" max="14349" width="11.5703125" style="100" bestFit="1" customWidth="1"/>
    <col min="14350" max="14350" width="9.140625" style="100"/>
    <col min="14351" max="14351" width="11.5703125" style="100" bestFit="1" customWidth="1"/>
    <col min="14352" max="14592" width="9.140625" style="100"/>
    <col min="14593" max="14593" width="10.140625" style="100" customWidth="1"/>
    <col min="14594" max="14594" width="9.140625" style="100"/>
    <col min="14595" max="14595" width="10.85546875" style="100" customWidth="1"/>
    <col min="14596" max="14597" width="11.42578125" style="100" customWidth="1"/>
    <col min="14598" max="14598" width="10.42578125" style="100" customWidth="1"/>
    <col min="14599" max="14599" width="11.28515625" style="100" bestFit="1" customWidth="1"/>
    <col min="14600" max="14600" width="11.140625" style="100" bestFit="1" customWidth="1"/>
    <col min="14601" max="14602" width="12" style="100" customWidth="1"/>
    <col min="14603" max="14603" width="11.140625" style="100" bestFit="1" customWidth="1"/>
    <col min="14604" max="14604" width="9.140625" style="100"/>
    <col min="14605" max="14605" width="11.5703125" style="100" bestFit="1" customWidth="1"/>
    <col min="14606" max="14606" width="9.140625" style="100"/>
    <col min="14607" max="14607" width="11.5703125" style="100" bestFit="1" customWidth="1"/>
    <col min="14608" max="14848" width="9.140625" style="100"/>
    <col min="14849" max="14849" width="10.140625" style="100" customWidth="1"/>
    <col min="14850" max="14850" width="9.140625" style="100"/>
    <col min="14851" max="14851" width="10.85546875" style="100" customWidth="1"/>
    <col min="14852" max="14853" width="11.42578125" style="100" customWidth="1"/>
    <col min="14854" max="14854" width="10.42578125" style="100" customWidth="1"/>
    <col min="14855" max="14855" width="11.28515625" style="100" bestFit="1" customWidth="1"/>
    <col min="14856" max="14856" width="11.140625" style="100" bestFit="1" customWidth="1"/>
    <col min="14857" max="14858" width="12" style="100" customWidth="1"/>
    <col min="14859" max="14859" width="11.140625" style="100" bestFit="1" customWidth="1"/>
    <col min="14860" max="14860" width="9.140625" style="100"/>
    <col min="14861" max="14861" width="11.5703125" style="100" bestFit="1" customWidth="1"/>
    <col min="14862" max="14862" width="9.140625" style="100"/>
    <col min="14863" max="14863" width="11.5703125" style="100" bestFit="1" customWidth="1"/>
    <col min="14864" max="15104" width="9.140625" style="100"/>
    <col min="15105" max="15105" width="10.140625" style="100" customWidth="1"/>
    <col min="15106" max="15106" width="9.140625" style="100"/>
    <col min="15107" max="15107" width="10.85546875" style="100" customWidth="1"/>
    <col min="15108" max="15109" width="11.42578125" style="100" customWidth="1"/>
    <col min="15110" max="15110" width="10.42578125" style="100" customWidth="1"/>
    <col min="15111" max="15111" width="11.28515625" style="100" bestFit="1" customWidth="1"/>
    <col min="15112" max="15112" width="11.140625" style="100" bestFit="1" customWidth="1"/>
    <col min="15113" max="15114" width="12" style="100" customWidth="1"/>
    <col min="15115" max="15115" width="11.140625" style="100" bestFit="1" customWidth="1"/>
    <col min="15116" max="15116" width="9.140625" style="100"/>
    <col min="15117" max="15117" width="11.5703125" style="100" bestFit="1" customWidth="1"/>
    <col min="15118" max="15118" width="9.140625" style="100"/>
    <col min="15119" max="15119" width="11.5703125" style="100" bestFit="1" customWidth="1"/>
    <col min="15120" max="15360" width="9.140625" style="100"/>
    <col min="15361" max="15361" width="10.140625" style="100" customWidth="1"/>
    <col min="15362" max="15362" width="9.140625" style="100"/>
    <col min="15363" max="15363" width="10.85546875" style="100" customWidth="1"/>
    <col min="15364" max="15365" width="11.42578125" style="100" customWidth="1"/>
    <col min="15366" max="15366" width="10.42578125" style="100" customWidth="1"/>
    <col min="15367" max="15367" width="11.28515625" style="100" bestFit="1" customWidth="1"/>
    <col min="15368" max="15368" width="11.140625" style="100" bestFit="1" customWidth="1"/>
    <col min="15369" max="15370" width="12" style="100" customWidth="1"/>
    <col min="15371" max="15371" width="11.140625" style="100" bestFit="1" customWidth="1"/>
    <col min="15372" max="15372" width="9.140625" style="100"/>
    <col min="15373" max="15373" width="11.5703125" style="100" bestFit="1" customWidth="1"/>
    <col min="15374" max="15374" width="9.140625" style="100"/>
    <col min="15375" max="15375" width="11.5703125" style="100" bestFit="1" customWidth="1"/>
    <col min="15376" max="15616" width="9.140625" style="100"/>
    <col min="15617" max="15617" width="10.140625" style="100" customWidth="1"/>
    <col min="15618" max="15618" width="9.140625" style="100"/>
    <col min="15619" max="15619" width="10.85546875" style="100" customWidth="1"/>
    <col min="15620" max="15621" width="11.42578125" style="100" customWidth="1"/>
    <col min="15622" max="15622" width="10.42578125" style="100" customWidth="1"/>
    <col min="15623" max="15623" width="11.28515625" style="100" bestFit="1" customWidth="1"/>
    <col min="15624" max="15624" width="11.140625" style="100" bestFit="1" customWidth="1"/>
    <col min="15625" max="15626" width="12" style="100" customWidth="1"/>
    <col min="15627" max="15627" width="11.140625" style="100" bestFit="1" customWidth="1"/>
    <col min="15628" max="15628" width="9.140625" style="100"/>
    <col min="15629" max="15629" width="11.5703125" style="100" bestFit="1" customWidth="1"/>
    <col min="15630" max="15630" width="9.140625" style="100"/>
    <col min="15631" max="15631" width="11.5703125" style="100" bestFit="1" customWidth="1"/>
    <col min="15632" max="15872" width="9.140625" style="100"/>
    <col min="15873" max="15873" width="10.140625" style="100" customWidth="1"/>
    <col min="15874" max="15874" width="9.140625" style="100"/>
    <col min="15875" max="15875" width="10.85546875" style="100" customWidth="1"/>
    <col min="15876" max="15877" width="11.42578125" style="100" customWidth="1"/>
    <col min="15878" max="15878" width="10.42578125" style="100" customWidth="1"/>
    <col min="15879" max="15879" width="11.28515625" style="100" bestFit="1" customWidth="1"/>
    <col min="15880" max="15880" width="11.140625" style="100" bestFit="1" customWidth="1"/>
    <col min="15881" max="15882" width="12" style="100" customWidth="1"/>
    <col min="15883" max="15883" width="11.140625" style="100" bestFit="1" customWidth="1"/>
    <col min="15884" max="15884" width="9.140625" style="100"/>
    <col min="15885" max="15885" width="11.5703125" style="100" bestFit="1" customWidth="1"/>
    <col min="15886" max="15886" width="9.140625" style="100"/>
    <col min="15887" max="15887" width="11.5703125" style="100" bestFit="1" customWidth="1"/>
    <col min="15888" max="16128" width="9.140625" style="100"/>
    <col min="16129" max="16129" width="10.140625" style="100" customWidth="1"/>
    <col min="16130" max="16130" width="9.140625" style="100"/>
    <col min="16131" max="16131" width="10.85546875" style="100" customWidth="1"/>
    <col min="16132" max="16133" width="11.42578125" style="100" customWidth="1"/>
    <col min="16134" max="16134" width="10.42578125" style="100" customWidth="1"/>
    <col min="16135" max="16135" width="11.28515625" style="100" bestFit="1" customWidth="1"/>
    <col min="16136" max="16136" width="11.140625" style="100" bestFit="1" customWidth="1"/>
    <col min="16137" max="16138" width="12" style="100" customWidth="1"/>
    <col min="16139" max="16139" width="11.140625" style="100" bestFit="1" customWidth="1"/>
    <col min="16140" max="16140" width="9.140625" style="100"/>
    <col min="16141" max="16141" width="11.5703125" style="100" bestFit="1" customWidth="1"/>
    <col min="16142" max="16142" width="9.140625" style="100"/>
    <col min="16143" max="16143" width="11.5703125" style="100" bestFit="1" customWidth="1"/>
    <col min="16144" max="16384" width="9.140625" style="100"/>
  </cols>
  <sheetData>
    <row r="1" spans="1:10" x14ac:dyDescent="0.25">
      <c r="A1" s="100" t="s">
        <v>362</v>
      </c>
      <c r="F1" s="101"/>
      <c r="G1" s="101"/>
      <c r="H1" s="101"/>
      <c r="I1" s="101"/>
    </row>
    <row r="2" spans="1:10" x14ac:dyDescent="0.25">
      <c r="A2" s="100" t="s">
        <v>363</v>
      </c>
      <c r="F2" s="101"/>
      <c r="G2" s="101"/>
      <c r="H2" s="101"/>
      <c r="I2" s="101"/>
    </row>
    <row r="3" spans="1:10" x14ac:dyDescent="0.25">
      <c r="A3" s="100" t="s">
        <v>364</v>
      </c>
      <c r="F3" s="101"/>
      <c r="G3" s="101"/>
      <c r="H3" s="101"/>
      <c r="I3" s="101"/>
    </row>
    <row r="4" spans="1:10" x14ac:dyDescent="0.25">
      <c r="F4" s="101"/>
      <c r="G4" s="101"/>
      <c r="H4" s="101"/>
      <c r="I4" s="101"/>
    </row>
    <row r="5" spans="1:10" x14ac:dyDescent="0.25">
      <c r="D5" s="102"/>
      <c r="E5" s="103"/>
      <c r="F5" s="103"/>
      <c r="G5" s="104"/>
      <c r="H5" s="104"/>
      <c r="I5" s="104"/>
      <c r="J5" s="102"/>
    </row>
    <row r="6" spans="1:10" x14ac:dyDescent="0.25">
      <c r="A6" s="105" t="s">
        <v>365</v>
      </c>
      <c r="D6" s="102"/>
      <c r="E6" s="106"/>
      <c r="F6" s="106"/>
      <c r="G6" s="106"/>
      <c r="H6" s="106"/>
      <c r="I6" s="106"/>
      <c r="J6" s="106"/>
    </row>
    <row r="7" spans="1:10" x14ac:dyDescent="0.25">
      <c r="D7" s="102"/>
      <c r="E7" s="107"/>
      <c r="F7" s="107"/>
      <c r="G7" s="107"/>
      <c r="H7" s="107"/>
      <c r="I7" s="107"/>
      <c r="J7" s="107"/>
    </row>
    <row r="8" spans="1:10" x14ac:dyDescent="0.25">
      <c r="B8" s="100" t="s">
        <v>366</v>
      </c>
      <c r="C8" s="108"/>
      <c r="D8" s="102"/>
      <c r="E8" s="102"/>
      <c r="F8" s="109">
        <v>22048.57</v>
      </c>
      <c r="G8" s="110"/>
      <c r="H8" s="110"/>
      <c r="I8" s="110"/>
      <c r="J8" s="110"/>
    </row>
    <row r="9" spans="1:10" x14ac:dyDescent="0.25">
      <c r="C9" s="111"/>
      <c r="D9" s="102"/>
      <c r="E9" s="107"/>
      <c r="F9" s="112"/>
      <c r="G9" s="107"/>
      <c r="H9" s="107"/>
      <c r="I9" s="107"/>
      <c r="J9" s="113"/>
    </row>
    <row r="10" spans="1:10" x14ac:dyDescent="0.25">
      <c r="B10" s="100" t="s">
        <v>367</v>
      </c>
      <c r="D10" s="102"/>
      <c r="E10" s="102"/>
      <c r="F10" s="112">
        <f>F8/1125</f>
        <v>19.598728888888889</v>
      </c>
      <c r="G10" s="110"/>
      <c r="H10" s="110"/>
      <c r="I10" s="110"/>
      <c r="J10" s="110"/>
    </row>
    <row r="11" spans="1:10" x14ac:dyDescent="0.25">
      <c r="D11" s="102"/>
      <c r="E11" s="102"/>
      <c r="F11" s="112"/>
      <c r="G11" s="110"/>
      <c r="H11" s="110"/>
      <c r="I11" s="110"/>
      <c r="J11" s="110"/>
    </row>
    <row r="12" spans="1:10" x14ac:dyDescent="0.25">
      <c r="B12" s="100" t="s">
        <v>368</v>
      </c>
      <c r="D12" s="102"/>
      <c r="E12" s="102"/>
      <c r="F12" s="114">
        <v>1125</v>
      </c>
      <c r="G12" s="110"/>
      <c r="H12" s="110"/>
      <c r="I12" s="110"/>
      <c r="J12" s="110"/>
    </row>
    <row r="13" spans="1:10" x14ac:dyDescent="0.25">
      <c r="D13" s="102"/>
      <c r="E13" s="102"/>
      <c r="F13" s="112"/>
      <c r="G13" s="110"/>
      <c r="H13" s="110"/>
      <c r="I13" s="110"/>
      <c r="J13" s="110"/>
    </row>
    <row r="14" spans="1:10" x14ac:dyDescent="0.25">
      <c r="D14" s="102"/>
      <c r="E14" s="102"/>
      <c r="F14" s="112"/>
      <c r="G14" s="110"/>
      <c r="H14" s="110"/>
      <c r="I14" s="110"/>
      <c r="J14" s="110"/>
    </row>
    <row r="15" spans="1:10" ht="15.75" thickBot="1" x14ac:dyDescent="0.3">
      <c r="A15" s="102"/>
      <c r="B15" s="115" t="s">
        <v>369</v>
      </c>
      <c r="C15" s="115"/>
      <c r="D15" s="115"/>
      <c r="E15" s="115"/>
      <c r="F15" s="116">
        <f>F10*F12</f>
        <v>22048.57</v>
      </c>
      <c r="G15" s="110"/>
      <c r="H15" s="110"/>
      <c r="I15" s="110"/>
      <c r="J15" s="110"/>
    </row>
    <row r="16" spans="1:10" ht="15.75" thickTop="1" x14ac:dyDescent="0.25">
      <c r="A16" s="102"/>
      <c r="B16" s="102"/>
      <c r="C16" s="102"/>
      <c r="D16" s="102"/>
      <c r="E16" s="102"/>
      <c r="F16" s="112"/>
      <c r="G16" s="102"/>
      <c r="H16" s="102"/>
      <c r="I16" s="102"/>
      <c r="J16" s="102"/>
    </row>
    <row r="17" spans="1:10" x14ac:dyDescent="0.25">
      <c r="A17" s="117"/>
      <c r="B17" s="102"/>
      <c r="C17" s="102"/>
      <c r="D17" s="102"/>
      <c r="E17" s="102"/>
      <c r="F17" s="112"/>
      <c r="G17" s="102"/>
      <c r="H17" s="102"/>
      <c r="I17" s="102"/>
      <c r="J17" s="102"/>
    </row>
    <row r="18" spans="1:10" x14ac:dyDescent="0.25">
      <c r="A18" s="117" t="s">
        <v>370</v>
      </c>
      <c r="B18" s="102"/>
      <c r="C18" s="102"/>
      <c r="D18" s="102"/>
      <c r="E18" s="103"/>
      <c r="F18" s="118"/>
      <c r="G18" s="104"/>
      <c r="H18" s="104"/>
      <c r="I18" s="104"/>
      <c r="J18" s="102"/>
    </row>
    <row r="19" spans="1:10" x14ac:dyDescent="0.25">
      <c r="A19" s="117"/>
      <c r="B19" s="102"/>
      <c r="C19" s="102"/>
      <c r="D19" s="102"/>
      <c r="E19" s="106"/>
      <c r="F19" s="118"/>
      <c r="G19" s="106"/>
      <c r="H19" s="106"/>
      <c r="I19" s="106"/>
      <c r="J19" s="106"/>
    </row>
    <row r="20" spans="1:10" x14ac:dyDescent="0.25">
      <c r="D20" s="102"/>
      <c r="E20" s="102"/>
      <c r="F20" s="112"/>
      <c r="G20" s="110"/>
      <c r="H20" s="110"/>
      <c r="I20" s="110"/>
      <c r="J20" s="110"/>
    </row>
    <row r="21" spans="1:10" x14ac:dyDescent="0.25">
      <c r="B21" s="100" t="s">
        <v>366</v>
      </c>
      <c r="D21" s="102"/>
      <c r="E21" s="102"/>
      <c r="F21" s="112">
        <v>3600</v>
      </c>
      <c r="G21" s="110"/>
      <c r="H21" s="110"/>
      <c r="I21" s="110"/>
      <c r="J21" s="110"/>
    </row>
    <row r="22" spans="1:10" x14ac:dyDescent="0.25">
      <c r="D22" s="102"/>
      <c r="E22" s="102"/>
      <c r="F22" s="112"/>
      <c r="G22" s="110"/>
      <c r="H22" s="110"/>
      <c r="I22" s="110"/>
      <c r="J22" s="110"/>
    </row>
    <row r="23" spans="1:10" x14ac:dyDescent="0.25">
      <c r="B23" s="100" t="s">
        <v>371</v>
      </c>
      <c r="D23" s="102"/>
      <c r="E23" s="102"/>
      <c r="F23" s="112">
        <f>F21/900</f>
        <v>4</v>
      </c>
      <c r="G23" s="110"/>
      <c r="H23" s="110"/>
      <c r="I23" s="110"/>
      <c r="J23" s="110"/>
    </row>
    <row r="24" spans="1:10" x14ac:dyDescent="0.25">
      <c r="D24" s="102"/>
      <c r="E24" s="102"/>
      <c r="F24" s="112"/>
      <c r="G24" s="110"/>
      <c r="H24" s="110"/>
      <c r="I24" s="110"/>
      <c r="J24" s="110"/>
    </row>
    <row r="25" spans="1:10" x14ac:dyDescent="0.25">
      <c r="B25" s="100" t="s">
        <v>372</v>
      </c>
      <c r="D25" s="102"/>
      <c r="E25" s="102"/>
      <c r="F25" s="114">
        <v>900</v>
      </c>
      <c r="G25" s="110"/>
      <c r="H25" s="110"/>
      <c r="I25" s="110"/>
      <c r="J25" s="110"/>
    </row>
    <row r="26" spans="1:10" x14ac:dyDescent="0.25">
      <c r="D26" s="102"/>
      <c r="E26" s="102"/>
      <c r="F26" s="112"/>
      <c r="G26" s="110"/>
      <c r="H26" s="110"/>
      <c r="I26" s="110"/>
      <c r="J26" s="110"/>
    </row>
    <row r="27" spans="1:10" x14ac:dyDescent="0.25">
      <c r="A27" s="102"/>
      <c r="D27" s="102"/>
      <c r="E27" s="102"/>
      <c r="F27" s="112"/>
      <c r="G27" s="110"/>
      <c r="H27" s="110"/>
      <c r="I27" s="110"/>
      <c r="J27" s="110"/>
    </row>
    <row r="28" spans="1:10" ht="15.75" thickBot="1" x14ac:dyDescent="0.3">
      <c r="B28" s="115" t="s">
        <v>369</v>
      </c>
      <c r="C28" s="115"/>
      <c r="D28" s="115"/>
      <c r="E28" s="115"/>
      <c r="F28" s="116">
        <f>F23*F25</f>
        <v>3600</v>
      </c>
      <c r="G28" s="110"/>
      <c r="H28" s="110"/>
      <c r="I28" s="110"/>
      <c r="J28" s="110"/>
    </row>
    <row r="29" spans="1:10" ht="15.75" thickTop="1" x14ac:dyDescent="0.25">
      <c r="D29" s="102"/>
      <c r="E29" s="102"/>
      <c r="F29" s="102"/>
      <c r="G29" s="102"/>
      <c r="H29" s="102"/>
      <c r="I29" s="102"/>
      <c r="J29" s="102"/>
    </row>
    <row r="30" spans="1:10" x14ac:dyDescent="0.25">
      <c r="D30" s="102"/>
      <c r="E30" s="102"/>
      <c r="F30" s="102"/>
      <c r="G30" s="102"/>
      <c r="H30" s="102"/>
      <c r="I30" s="102"/>
      <c r="J30" s="10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Allocation</vt:lpstr>
      <vt:lpstr>P&amp;L grouping</vt:lpstr>
      <vt:lpstr>Deprec. Water</vt:lpstr>
      <vt:lpstr>Water Taps capitalized</vt:lpstr>
      <vt:lpstr>Allocation!Print_Area</vt:lpstr>
      <vt:lpstr>'Deprec. Water'!Print_Titles</vt:lpstr>
      <vt:lpstr>'P&amp;L grouping'!Print_Titles</vt:lpstr>
    </vt:vector>
  </TitlesOfParts>
  <Company>H&amp;R Block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</dc:creator>
  <cp:lastModifiedBy>Lyn</cp:lastModifiedBy>
  <dcterms:created xsi:type="dcterms:W3CDTF">2018-11-27T19:58:46Z</dcterms:created>
  <dcterms:modified xsi:type="dcterms:W3CDTF">2018-11-27T20:53:03Z</dcterms:modified>
</cp:coreProperties>
</file>