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nternal\Regulatory Services\02_Cases\2018 Cases\2018-00418 - Braidy Special Rate\03_Documents Filed Electronically February xx, 2019\"/>
    </mc:Choice>
  </mc:AlternateContent>
  <bookViews>
    <workbookView xWindow="0" yWindow="0" windowWidth="28800" windowHeight="12300"/>
  </bookViews>
  <sheets>
    <sheet name="A" sheetId="1" r:id="rId1"/>
  </sheets>
  <calcPr calcId="162913"/>
</workbook>
</file>

<file path=xl/calcChain.xml><?xml version="1.0" encoding="utf-8"?>
<calcChain xmlns="http://schemas.openxmlformats.org/spreadsheetml/2006/main">
  <c r="N5" i="1" l="1"/>
  <c r="M5" i="1"/>
  <c r="L5" i="1"/>
  <c r="N4" i="1" l="1"/>
  <c r="M4" i="1"/>
  <c r="L4" i="1"/>
  <c r="G23" i="1"/>
  <c r="G53" i="1" l="1"/>
  <c r="G54" i="1" l="1"/>
  <c r="G108" i="1"/>
  <c r="G109" i="1"/>
  <c r="G43" i="1" l="1"/>
  <c r="G86" i="1"/>
  <c r="G96" i="1" l="1"/>
  <c r="G39" i="1"/>
  <c r="G98" i="1"/>
  <c r="G41" i="1"/>
  <c r="G17" i="1" l="1"/>
  <c r="G81" i="1"/>
  <c r="G71" i="1"/>
  <c r="G27" i="1" l="1"/>
  <c r="G94" i="1" l="1"/>
  <c r="G37" i="1"/>
  <c r="G13" i="1" l="1"/>
  <c r="G12" i="1"/>
  <c r="G21" i="1" s="1"/>
  <c r="G67" i="1"/>
  <c r="G75" i="1" s="1"/>
  <c r="G66" i="1"/>
  <c r="G77" i="1"/>
  <c r="G69" i="1"/>
  <c r="G15" i="1"/>
  <c r="G90" i="1"/>
  <c r="G34" i="1"/>
  <c r="G20" i="1" l="1"/>
  <c r="G28" i="1"/>
  <c r="G74" i="1"/>
  <c r="G82" i="1"/>
  <c r="G30" i="1"/>
  <c r="G25" i="1"/>
  <c r="G79" i="1"/>
  <c r="G102" i="1" s="1"/>
  <c r="G84" i="1"/>
  <c r="G106" i="1" l="1"/>
  <c r="G47" i="1"/>
  <c r="G51" i="1"/>
  <c r="G32" i="1"/>
  <c r="G45" i="1" s="1"/>
  <c r="G88" i="1"/>
  <c r="G100" i="1" s="1"/>
  <c r="G49" i="1" l="1"/>
  <c r="G104" i="1"/>
  <c r="G56" i="1" l="1"/>
  <c r="G111" i="1"/>
</calcChain>
</file>

<file path=xl/sharedStrings.xml><?xml version="1.0" encoding="utf-8"?>
<sst xmlns="http://schemas.openxmlformats.org/spreadsheetml/2006/main" count="110" uniqueCount="44">
  <si>
    <t>Rate</t>
  </si>
  <si>
    <t>Schedule</t>
  </si>
  <si>
    <t>Bill Calculations</t>
  </si>
  <si>
    <t>Charges</t>
  </si>
  <si>
    <t>kWh</t>
  </si>
  <si>
    <t xml:space="preserve">  Customer Charge</t>
  </si>
  <si>
    <t>$/mo.</t>
  </si>
  <si>
    <t xml:space="preserve">  Energy Charges</t>
  </si>
  <si>
    <t>$/kWh</t>
  </si>
  <si>
    <t xml:space="preserve">  DSM Adj. Clause</t>
  </si>
  <si>
    <t xml:space="preserve">  Fuel Adjustment</t>
  </si>
  <si>
    <t xml:space="preserve">    Subtotal</t>
  </si>
  <si>
    <t xml:space="preserve">  Envir. Surcharge</t>
  </si>
  <si>
    <t>$/$</t>
  </si>
  <si>
    <t xml:space="preserve">    Total Bill</t>
  </si>
  <si>
    <t>kW</t>
  </si>
  <si>
    <t xml:space="preserve">  Demand Charges</t>
  </si>
  <si>
    <t>$/kW</t>
  </si>
  <si>
    <t xml:space="preserve">        Ex. kVAR</t>
  </si>
  <si>
    <t xml:space="preserve">   Peak Demand in kW</t>
  </si>
  <si>
    <t xml:space="preserve">   Off-Peak Demand in kW</t>
  </si>
  <si>
    <t xml:space="preserve">    Peak</t>
  </si>
  <si>
    <t xml:space="preserve"> *Reactive Charges</t>
  </si>
  <si>
    <t>$/kVar</t>
  </si>
  <si>
    <t xml:space="preserve">    Off-Peak</t>
  </si>
  <si>
    <t xml:space="preserve">  Net Merger Savings</t>
  </si>
  <si>
    <t xml:space="preserve"> </t>
  </si>
  <si>
    <t xml:space="preserve">  Capacity Charge</t>
  </si>
  <si>
    <t xml:space="preserve">  DSM Adj. Clause*</t>
  </si>
  <si>
    <t>* NOTE: DSM NOT APPLICABLE TO INDUSTRIAL SECTOR</t>
  </si>
  <si>
    <t>IND</t>
  </si>
  <si>
    <t xml:space="preserve">    Base bill</t>
  </si>
  <si>
    <t xml:space="preserve">  Big Sandy Operations</t>
  </si>
  <si>
    <t xml:space="preserve">  Economic Development</t>
  </si>
  <si>
    <t>$/meter</t>
  </si>
  <si>
    <t xml:space="preserve">  Purchased Power</t>
  </si>
  <si>
    <t xml:space="preserve">  System Sales</t>
  </si>
  <si>
    <t>Decommissioning Rider</t>
  </si>
  <si>
    <t xml:space="preserve">  Federal Tax Cut</t>
  </si>
  <si>
    <t>KENTUCKY POWER</t>
  </si>
  <si>
    <t>RATES EFFECTIVE 1/1/2019</t>
  </si>
  <si>
    <t>BRAIDY INDUSTRIES</t>
  </si>
  <si>
    <t>IGS - TRAN</t>
  </si>
  <si>
    <t>Bill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</si>
</sst>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0000"/>
    <numFmt numFmtId="165" formatCode="#,##0.000000"/>
    <numFmt numFmtId="166" formatCode="#,##0.0000000"/>
    <numFmt numFmtId="167" formatCode="&quot;$&quot;#,##0.00"/>
    <numFmt numFmtId="168" formatCode="#,##0.0000000_);\(#,##0.0000000\)"/>
    <numFmt numFmtId="169" formatCode="0.00_);\(0.00\)"/>
    <numFmt numFmtId="170" formatCode="0.000000_);\(0.000000\)"/>
    <numFmt numFmtId="171" formatCode="#,##0.000000_);\(#,##0.000000\)"/>
    <numFmt numFmtId="172" formatCode="#,##0.00000_);\(#,##0.00000\)"/>
  </numFmts>
  <fonts count="7" x14ac:knownFonts="1">
    <font>
      <sz val="12"/>
      <name val="Arial"/>
    </font>
    <font>
      <b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 applyNumberFormat="1" applyFont="1" applyAlignment="1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NumberFormat="1" applyFont="1" applyAlignment="1">
      <alignment horizontal="centerContinuous"/>
    </xf>
    <xf numFmtId="0" fontId="0" fillId="0" borderId="0" xfId="0" applyNumberFormat="1" applyFont="1" applyAlignment="1" applyProtection="1">
      <alignment horizontal="centerContinuous"/>
      <protection locked="0"/>
    </xf>
    <xf numFmtId="0" fontId="1" fillId="0" borderId="0" xfId="0" applyFont="1" applyAlignme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NumberFormat="1" applyBorder="1"/>
    <xf numFmtId="0" fontId="0" fillId="0" borderId="0" xfId="0" applyFont="1" applyAlignment="1"/>
    <xf numFmtId="167" fontId="0" fillId="0" borderId="0" xfId="0" applyNumberFormat="1"/>
    <xf numFmtId="166" fontId="0" fillId="0" borderId="0" xfId="0" applyNumberFormat="1"/>
    <xf numFmtId="4" fontId="0" fillId="0" borderId="0" xfId="0" applyNumberFormat="1"/>
    <xf numFmtId="165" fontId="0" fillId="0" borderId="0" xfId="0" applyNumberFormat="1"/>
    <xf numFmtId="0" fontId="0" fillId="0" borderId="0" xfId="0" applyFont="1" applyAlignment="1">
      <alignment horizontal="right"/>
    </xf>
    <xf numFmtId="3" fontId="0" fillId="0" borderId="0" xfId="0" applyNumberFormat="1"/>
    <xf numFmtId="168" fontId="0" fillId="0" borderId="0" xfId="0" applyNumberFormat="1"/>
    <xf numFmtId="39" fontId="0" fillId="0" borderId="0" xfId="0" applyNumberFormat="1"/>
    <xf numFmtId="39" fontId="0" fillId="0" borderId="2" xfId="0" applyNumberFormat="1" applyFont="1" applyBorder="1" applyAlignment="1" applyProtection="1">
      <protection locked="0"/>
    </xf>
    <xf numFmtId="169" fontId="0" fillId="0" borderId="0" xfId="0" applyNumberFormat="1" applyFont="1" applyAlignment="1" applyProtection="1">
      <protection locked="0"/>
    </xf>
    <xf numFmtId="169" fontId="0" fillId="0" borderId="0" xfId="0" applyNumberFormat="1"/>
    <xf numFmtId="170" fontId="0" fillId="0" borderId="0" xfId="0" applyNumberFormat="1"/>
    <xf numFmtId="0" fontId="0" fillId="0" borderId="0" xfId="0" applyNumberFormat="1" applyAlignment="1" applyProtection="1">
      <protection locked="0"/>
    </xf>
    <xf numFmtId="0" fontId="4" fillId="0" borderId="0" xfId="0" applyNumberFormat="1" applyFont="1" applyAlignment="1" applyProtection="1"/>
    <xf numFmtId="0" fontId="0" fillId="0" borderId="0" xfId="0" applyAlignment="1"/>
    <xf numFmtId="169" fontId="0" fillId="0" borderId="0" xfId="0" applyNumberFormat="1" applyFont="1" applyBorder="1" applyAlignment="1" applyProtection="1">
      <protection locked="0"/>
    </xf>
    <xf numFmtId="171" fontId="0" fillId="0" borderId="0" xfId="0" applyNumberFormat="1"/>
    <xf numFmtId="170" fontId="0" fillId="0" borderId="0" xfId="0" applyNumberFormat="1" applyFill="1"/>
    <xf numFmtId="0" fontId="0" fillId="0" borderId="0" xfId="0" applyNumberFormat="1" applyFont="1" applyFill="1" applyAlignment="1" applyProtection="1">
      <protection locked="0"/>
    </xf>
    <xf numFmtId="0" fontId="0" fillId="0" borderId="0" xfId="0" applyNumberFormat="1" applyFill="1" applyProtection="1">
      <protection locked="0"/>
    </xf>
    <xf numFmtId="164" fontId="0" fillId="0" borderId="0" xfId="0" applyNumberFormat="1" applyFill="1"/>
    <xf numFmtId="2" fontId="0" fillId="0" borderId="0" xfId="0" applyNumberFormat="1" applyFill="1" applyProtection="1">
      <protection locked="0"/>
    </xf>
    <xf numFmtId="9" fontId="0" fillId="0" borderId="0" xfId="0" applyNumberFormat="1" applyFill="1"/>
    <xf numFmtId="166" fontId="0" fillId="0" borderId="0" xfId="0" applyNumberFormat="1" applyFill="1"/>
    <xf numFmtId="0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Font="1" applyAlignment="1"/>
    <xf numFmtId="14" fontId="0" fillId="0" borderId="0" xfId="0" applyNumberFormat="1" applyProtection="1">
      <protection locked="0"/>
    </xf>
    <xf numFmtId="0" fontId="3" fillId="0" borderId="0" xfId="0" applyFont="1" applyAlignment="1"/>
    <xf numFmtId="167" fontId="0" fillId="0" borderId="2" xfId="0" applyNumberFormat="1" applyBorder="1"/>
    <xf numFmtId="167" fontId="0" fillId="0" borderId="2" xfId="0" applyNumberFormat="1" applyFill="1" applyBorder="1"/>
    <xf numFmtId="167" fontId="0" fillId="0" borderId="0" xfId="0" applyNumberFormat="1" applyFill="1"/>
    <xf numFmtId="167" fontId="0" fillId="0" borderId="0" xfId="0" applyNumberFormat="1" applyFill="1" applyBorder="1"/>
    <xf numFmtId="0" fontId="0" fillId="0" borderId="0" xfId="0" applyNumberFormat="1" applyFont="1" applyAlignment="1" applyProtection="1">
      <protection locked="0"/>
    </xf>
    <xf numFmtId="2" fontId="6" fillId="0" borderId="0" xfId="0" applyNumberFormat="1" applyFont="1" applyFill="1" applyAlignment="1" applyProtection="1">
      <protection locked="0"/>
    </xf>
    <xf numFmtId="164" fontId="6" fillId="0" borderId="0" xfId="0" applyNumberFormat="1" applyFont="1" applyFill="1"/>
    <xf numFmtId="0" fontId="6" fillId="0" borderId="0" xfId="0" applyNumberFormat="1" applyFont="1" applyFill="1" applyAlignment="1" applyProtection="1">
      <protection locked="0"/>
    </xf>
    <xf numFmtId="4" fontId="6" fillId="0" borderId="0" xfId="0" applyNumberFormat="1" applyFont="1" applyFill="1"/>
    <xf numFmtId="170" fontId="6" fillId="0" borderId="0" xfId="0" applyNumberFormat="1" applyFont="1" applyFill="1"/>
    <xf numFmtId="166" fontId="6" fillId="0" borderId="0" xfId="0" applyNumberFormat="1" applyFont="1"/>
    <xf numFmtId="165" fontId="6" fillId="0" borderId="0" xfId="0" applyNumberFormat="1" applyFont="1"/>
    <xf numFmtId="0" fontId="0" fillId="0" borderId="0" xfId="0" applyNumberFormat="1" applyFont="1" applyAlignment="1" applyProtection="1">
      <protection locked="0"/>
    </xf>
    <xf numFmtId="14" fontId="5" fillId="0" borderId="0" xfId="0" applyNumberFormat="1" applyFont="1" applyProtection="1">
      <protection locked="0"/>
    </xf>
    <xf numFmtId="169" fontId="0" fillId="0" borderId="0" xfId="0" applyNumberFormat="1" applyFont="1" applyFill="1" applyAlignment="1" applyProtection="1">
      <protection locked="0"/>
    </xf>
    <xf numFmtId="169" fontId="6" fillId="0" borderId="0" xfId="0" applyNumberFormat="1" applyFont="1" applyFill="1"/>
    <xf numFmtId="0" fontId="0" fillId="0" borderId="0" xfId="0" applyNumberFormat="1" applyFont="1" applyAlignment="1" applyProtection="1">
      <protection locked="0"/>
    </xf>
    <xf numFmtId="0" fontId="5" fillId="0" borderId="0" xfId="0" applyNumberFormat="1" applyFont="1" applyProtection="1">
      <protection locked="0"/>
    </xf>
    <xf numFmtId="0" fontId="0" fillId="0" borderId="0" xfId="0" applyNumberFormat="1" applyFont="1" applyAlignment="1" applyProtection="1">
      <protection locked="0"/>
    </xf>
    <xf numFmtId="172" fontId="0" fillId="0" borderId="0" xfId="0" applyNumberFormat="1"/>
    <xf numFmtId="172" fontId="0" fillId="0" borderId="0" xfId="0" applyNumberFormat="1" applyProtection="1">
      <protection locked="0"/>
    </xf>
    <xf numFmtId="3" fontId="0" fillId="0" borderId="0" xfId="0" applyNumberFormat="1" applyFill="1"/>
    <xf numFmtId="0" fontId="0" fillId="0" borderId="1" xfId="0" applyNumberFormat="1" applyFill="1" applyBorder="1"/>
    <xf numFmtId="39" fontId="0" fillId="0" borderId="0" xfId="0" applyNumberFormat="1" applyFill="1"/>
    <xf numFmtId="39" fontId="0" fillId="0" borderId="0" xfId="0" applyNumberFormat="1" applyFont="1" applyFill="1" applyAlignment="1" applyProtection="1">
      <protection locked="0"/>
    </xf>
    <xf numFmtId="169" fontId="0" fillId="0" borderId="0" xfId="0" applyNumberFormat="1" applyFill="1"/>
    <xf numFmtId="169" fontId="0" fillId="0" borderId="0" xfId="0" applyNumberFormat="1" applyFont="1" applyFill="1" applyBorder="1" applyAlignment="1" applyProtection="1">
      <protection locked="0"/>
    </xf>
    <xf numFmtId="39" fontId="0" fillId="0" borderId="0" xfId="0" applyNumberFormat="1" applyFont="1" applyFill="1" applyBorder="1" applyAlignment="1" applyProtection="1">
      <protection locked="0"/>
    </xf>
    <xf numFmtId="0" fontId="1" fillId="0" borderId="0" xfId="0" applyNumberFormat="1" applyFont="1" applyAlignment="1" applyProtection="1">
      <protection locked="0"/>
    </xf>
    <xf numFmtId="167" fontId="0" fillId="0" borderId="3" xfId="0" applyNumberFormat="1" applyFont="1" applyBorder="1" applyAlignment="1" applyProtection="1">
      <protection locked="0"/>
    </xf>
    <xf numFmtId="167" fontId="0" fillId="0" borderId="4" xfId="0" applyNumberFormat="1" applyFont="1" applyBorder="1" applyAlignment="1" applyProtection="1">
      <protection locked="0"/>
    </xf>
    <xf numFmtId="3" fontId="0" fillId="0" borderId="5" xfId="0" applyNumberFormat="1" applyFont="1" applyBorder="1" applyAlignment="1" applyProtection="1">
      <protection locked="0"/>
    </xf>
    <xf numFmtId="3" fontId="0" fillId="0" borderId="6" xfId="0" applyNumberFormat="1" applyFont="1" applyBorder="1" applyAlignment="1" applyProtection="1">
      <protection locked="0"/>
    </xf>
    <xf numFmtId="3" fontId="0" fillId="0" borderId="7" xfId="0" applyNumberFormat="1" applyFont="1" applyBorder="1" applyAlignment="1" applyProtection="1">
      <protection locked="0"/>
    </xf>
    <xf numFmtId="3" fontId="0" fillId="0" borderId="8" xfId="0" applyNumberFormat="1" applyFont="1" applyBorder="1" applyAlignment="1" applyProtection="1">
      <protection locked="0"/>
    </xf>
    <xf numFmtId="0" fontId="1" fillId="0" borderId="9" xfId="0" applyNumberFormat="1" applyFont="1" applyBorder="1" applyAlignment="1" applyProtection="1">
      <alignment horizontal="right"/>
      <protection locked="0"/>
    </xf>
    <xf numFmtId="0" fontId="1" fillId="0" borderId="10" xfId="0" applyNumberFormat="1" applyFont="1" applyBorder="1" applyAlignment="1" applyProtection="1">
      <alignment horizontal="right"/>
      <protection locked="0"/>
    </xf>
    <xf numFmtId="0" fontId="1" fillId="0" borderId="11" xfId="0" applyNumberFormat="1" applyFon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112"/>
  <sheetViews>
    <sheetView tabSelected="1" showOutlineSymbols="0" zoomScale="80" zoomScaleNormal="80" zoomScaleSheetLayoutView="75" workbookViewId="0">
      <selection activeCell="G62" sqref="G62"/>
    </sheetView>
  </sheetViews>
  <sheetFormatPr defaultColWidth="9.5546875" defaultRowHeight="15" x14ac:dyDescent="0.2"/>
  <cols>
    <col min="1" max="3" width="11.5546875" customWidth="1"/>
    <col min="4" max="4" width="8.109375" customWidth="1"/>
    <col min="5" max="5" width="11.5546875" customWidth="1"/>
    <col min="6" max="6" width="5.5546875" bestFit="1" customWidth="1"/>
    <col min="7" max="7" width="13.44140625" bestFit="1" customWidth="1"/>
    <col min="8" max="8" width="13" customWidth="1"/>
    <col min="9" max="9" width="13.44140625" bestFit="1" customWidth="1"/>
    <col min="10" max="12" width="11.5546875" customWidth="1"/>
    <col min="13" max="13" width="15" style="56" customWidth="1"/>
    <col min="14" max="14" width="12.44140625" style="56" bestFit="1" customWidth="1"/>
    <col min="15" max="15" width="10.5546875" customWidth="1"/>
    <col min="16" max="16" width="12.88671875" customWidth="1"/>
  </cols>
  <sheetData>
    <row r="1" spans="1:14" x14ac:dyDescent="0.2">
      <c r="A1" s="22" t="s">
        <v>26</v>
      </c>
    </row>
    <row r="2" spans="1:14" s="56" customFormat="1" ht="16.5" thickBot="1" x14ac:dyDescent="0.3">
      <c r="A2" s="66" t="s">
        <v>41</v>
      </c>
    </row>
    <row r="3" spans="1:14" s="56" customFormat="1" ht="15.75" x14ac:dyDescent="0.25">
      <c r="A3" s="66" t="s">
        <v>39</v>
      </c>
      <c r="L3" s="73" t="s">
        <v>15</v>
      </c>
      <c r="M3" s="74" t="s">
        <v>4</v>
      </c>
      <c r="N3" s="75" t="s">
        <v>43</v>
      </c>
    </row>
    <row r="4" spans="1:14" s="56" customFormat="1" ht="15.75" x14ac:dyDescent="0.25">
      <c r="A4" s="66" t="s">
        <v>40</v>
      </c>
      <c r="L4" s="69">
        <f>G8</f>
        <v>180000</v>
      </c>
      <c r="M4" s="71">
        <f>G9</f>
        <v>87600000</v>
      </c>
      <c r="N4" s="67">
        <f>G56</f>
        <v>6161720.9805664001</v>
      </c>
    </row>
    <row r="5" spans="1:14" ht="15.75" thickBot="1" x14ac:dyDescent="0.25">
      <c r="K5" s="2"/>
      <c r="L5" s="70">
        <f>G62</f>
        <v>102000</v>
      </c>
      <c r="M5" s="72">
        <f>G63</f>
        <v>49640000</v>
      </c>
      <c r="N5" s="68">
        <f>G111</f>
        <v>3492326.7763535599</v>
      </c>
    </row>
    <row r="6" spans="1:14" x14ac:dyDescent="0.2">
      <c r="G6" s="34" t="s">
        <v>30</v>
      </c>
      <c r="H6" s="56"/>
      <c r="I6" s="56"/>
    </row>
    <row r="7" spans="1:14" ht="15.75" x14ac:dyDescent="0.25">
      <c r="A7" s="1"/>
      <c r="B7" s="4" t="s">
        <v>42</v>
      </c>
      <c r="C7" s="1"/>
      <c r="D7" s="1"/>
      <c r="E7" s="9" t="s">
        <v>18</v>
      </c>
      <c r="F7" s="1"/>
      <c r="G7" s="15">
        <v>0</v>
      </c>
      <c r="H7" s="56"/>
      <c r="I7" s="56"/>
    </row>
    <row r="8" spans="1:14" x14ac:dyDescent="0.2">
      <c r="A8" s="1"/>
      <c r="B8" s="1"/>
      <c r="C8" s="1"/>
      <c r="D8" s="1"/>
      <c r="E8" s="5" t="s">
        <v>0</v>
      </c>
      <c r="F8" s="14" t="s">
        <v>15</v>
      </c>
      <c r="G8" s="15">
        <v>180000</v>
      </c>
      <c r="H8" s="15"/>
      <c r="I8" s="15"/>
      <c r="J8" s="15"/>
    </row>
    <row r="9" spans="1:14" x14ac:dyDescent="0.2">
      <c r="A9" s="1"/>
      <c r="B9" s="1"/>
      <c r="C9" s="1"/>
      <c r="D9" s="1"/>
      <c r="E9" s="5" t="s">
        <v>1</v>
      </c>
      <c r="F9" s="14" t="s">
        <v>4</v>
      </c>
      <c r="G9" s="15">
        <v>87600000</v>
      </c>
      <c r="H9" s="15"/>
      <c r="I9" s="15"/>
      <c r="J9" s="15"/>
    </row>
    <row r="10" spans="1:14" x14ac:dyDescent="0.2">
      <c r="A10" s="1"/>
      <c r="B10" s="6" t="s">
        <v>2</v>
      </c>
      <c r="C10" s="1"/>
      <c r="D10" s="1"/>
      <c r="E10" s="7" t="s">
        <v>3</v>
      </c>
      <c r="F10" s="1"/>
      <c r="H10" s="56"/>
      <c r="I10" s="56"/>
    </row>
    <row r="11" spans="1:14" x14ac:dyDescent="0.2">
      <c r="G11" s="8"/>
      <c r="H11" s="56"/>
      <c r="I11" s="56"/>
    </row>
    <row r="12" spans="1:14" x14ac:dyDescent="0.2">
      <c r="A12" s="1"/>
      <c r="B12" s="9" t="s">
        <v>19</v>
      </c>
      <c r="C12" s="1"/>
      <c r="E12" s="32">
        <v>1</v>
      </c>
      <c r="F12" s="1"/>
      <c r="G12" s="15">
        <f>ROUND((G$8*$E12),0)</f>
        <v>180000</v>
      </c>
      <c r="H12" s="15"/>
      <c r="I12" s="15"/>
      <c r="J12" s="15"/>
    </row>
    <row r="13" spans="1:14" x14ac:dyDescent="0.2">
      <c r="A13" s="1"/>
      <c r="B13" s="9" t="s">
        <v>20</v>
      </c>
      <c r="C13" s="1"/>
      <c r="D13" s="1"/>
      <c r="E13" s="32">
        <v>1</v>
      </c>
      <c r="F13" s="1"/>
      <c r="G13" s="15">
        <f>ROUND((G$8*$E13),0)</f>
        <v>180000</v>
      </c>
      <c r="H13" s="15"/>
      <c r="I13" s="15"/>
      <c r="J13" s="15"/>
    </row>
    <row r="14" spans="1:14" x14ac:dyDescent="0.2">
      <c r="A14" s="1"/>
      <c r="C14" s="1"/>
      <c r="E14" s="30"/>
      <c r="H14" s="56"/>
      <c r="I14" s="56"/>
    </row>
    <row r="15" spans="1:14" x14ac:dyDescent="0.2">
      <c r="A15" s="1"/>
      <c r="B15" s="9" t="s">
        <v>5</v>
      </c>
      <c r="C15" s="1"/>
      <c r="D15" s="9" t="s">
        <v>6</v>
      </c>
      <c r="E15" s="46">
        <v>1353</v>
      </c>
      <c r="F15" s="1"/>
      <c r="G15" s="10">
        <f>+$E15</f>
        <v>1353</v>
      </c>
      <c r="H15" s="10"/>
      <c r="I15" s="10"/>
      <c r="J15" s="10"/>
    </row>
    <row r="16" spans="1:14" x14ac:dyDescent="0.2">
      <c r="A16" s="1"/>
      <c r="C16" s="1"/>
      <c r="E16" s="29"/>
      <c r="F16" s="1"/>
      <c r="H16" s="56"/>
      <c r="I16" s="56"/>
    </row>
    <row r="17" spans="1:10" x14ac:dyDescent="0.2">
      <c r="A17" s="36"/>
      <c r="B17" s="9" t="s">
        <v>7</v>
      </c>
      <c r="C17" s="1"/>
      <c r="D17" s="9" t="s">
        <v>8</v>
      </c>
      <c r="E17" s="44">
        <v>2.7310000000000001E-2</v>
      </c>
      <c r="F17" s="1"/>
      <c r="G17" s="10">
        <f>ROUND((G$9*$E17),2)</f>
        <v>2392356</v>
      </c>
      <c r="H17" s="56"/>
      <c r="I17" s="56"/>
    </row>
    <row r="18" spans="1:10" x14ac:dyDescent="0.2">
      <c r="A18" s="1"/>
      <c r="C18" s="1"/>
      <c r="E18" s="29"/>
      <c r="F18" s="1"/>
      <c r="G18" s="10"/>
      <c r="H18" s="56"/>
      <c r="I18" s="56"/>
    </row>
    <row r="19" spans="1:10" x14ac:dyDescent="0.2">
      <c r="A19" s="1"/>
      <c r="B19" s="9" t="s">
        <v>16</v>
      </c>
      <c r="C19" s="1"/>
      <c r="E19" s="29"/>
      <c r="F19" s="1"/>
      <c r="G19" s="10"/>
      <c r="H19" s="12"/>
      <c r="I19" s="12"/>
      <c r="J19" s="12"/>
    </row>
    <row r="20" spans="1:10" x14ac:dyDescent="0.2">
      <c r="A20" s="1"/>
      <c r="B20" s="9" t="s">
        <v>21</v>
      </c>
      <c r="C20" s="1"/>
      <c r="D20" s="9" t="s">
        <v>17</v>
      </c>
      <c r="E20" s="45">
        <v>13.26</v>
      </c>
      <c r="F20" s="1"/>
      <c r="G20" s="10">
        <f>ROUND((G12*$E20),2)</f>
        <v>2386800</v>
      </c>
      <c r="H20" s="12"/>
      <c r="I20" s="12"/>
      <c r="J20" s="12"/>
    </row>
    <row r="21" spans="1:10" x14ac:dyDescent="0.2">
      <c r="A21" s="1"/>
      <c r="B21" s="9" t="s">
        <v>24</v>
      </c>
      <c r="C21" s="1"/>
      <c r="D21" s="9" t="s">
        <v>17</v>
      </c>
      <c r="E21" s="43">
        <v>1.49</v>
      </c>
      <c r="F21" s="1"/>
      <c r="G21" s="10">
        <f>ROUND(((MAX(G12,G13))*$E21),2)</f>
        <v>268200</v>
      </c>
      <c r="H21" s="12"/>
      <c r="I21" s="12"/>
      <c r="J21" s="12"/>
    </row>
    <row r="22" spans="1:10" x14ac:dyDescent="0.2">
      <c r="A22" s="1"/>
      <c r="C22" s="1"/>
      <c r="E22" s="33"/>
      <c r="F22" s="1"/>
      <c r="G22" s="19"/>
      <c r="H22" s="56"/>
      <c r="I22" s="56"/>
    </row>
    <row r="23" spans="1:10" x14ac:dyDescent="0.2">
      <c r="A23" s="1"/>
      <c r="B23" s="9" t="s">
        <v>22</v>
      </c>
      <c r="C23" s="1"/>
      <c r="D23" s="9" t="s">
        <v>23</v>
      </c>
      <c r="E23" s="45">
        <v>0.69</v>
      </c>
      <c r="F23" s="1"/>
      <c r="G23" s="10">
        <f>ROUND((G7*$E23),2)</f>
        <v>0</v>
      </c>
      <c r="H23" s="12"/>
      <c r="I23" s="12"/>
      <c r="J23" s="12"/>
    </row>
    <row r="24" spans="1:10" x14ac:dyDescent="0.2">
      <c r="A24" s="1"/>
      <c r="B24" s="9"/>
      <c r="C24" s="1"/>
      <c r="D24" s="9"/>
      <c r="E24" s="28"/>
      <c r="F24" s="1"/>
      <c r="G24" s="10"/>
      <c r="H24" s="12"/>
      <c r="I24" s="12"/>
      <c r="J24" s="12"/>
    </row>
    <row r="25" spans="1:10" x14ac:dyDescent="0.2">
      <c r="A25" s="1"/>
      <c r="B25" s="9" t="s">
        <v>25</v>
      </c>
      <c r="C25" s="1"/>
      <c r="D25" s="9" t="s">
        <v>8</v>
      </c>
      <c r="E25" s="27">
        <v>0</v>
      </c>
      <c r="F25" s="1"/>
      <c r="G25" s="10">
        <f>ROUND((G9*$E25),2)</f>
        <v>0</v>
      </c>
      <c r="H25" s="12"/>
      <c r="I25" s="12"/>
      <c r="J25" s="12"/>
    </row>
    <row r="26" spans="1:10" x14ac:dyDescent="0.2">
      <c r="A26" s="1"/>
      <c r="B26" s="9"/>
      <c r="C26" s="1"/>
      <c r="D26" s="9"/>
      <c r="E26" s="21"/>
      <c r="F26" s="1"/>
      <c r="G26" s="10"/>
      <c r="H26" s="12"/>
      <c r="I26" s="12"/>
      <c r="J26" s="12"/>
    </row>
    <row r="27" spans="1:10" x14ac:dyDescent="0.2">
      <c r="A27" s="55"/>
      <c r="B27" s="9" t="s">
        <v>32</v>
      </c>
      <c r="C27" s="1"/>
      <c r="D27" s="9" t="s">
        <v>8</v>
      </c>
      <c r="E27" s="21">
        <v>0</v>
      </c>
      <c r="F27" s="1"/>
      <c r="G27" s="10">
        <f>ROUND((G$9*$E27),2)</f>
        <v>0</v>
      </c>
      <c r="H27" s="12"/>
      <c r="I27" s="12"/>
      <c r="J27" s="12"/>
    </row>
    <row r="28" spans="1:10" x14ac:dyDescent="0.2">
      <c r="A28" s="1"/>
      <c r="B28" s="9"/>
      <c r="C28" s="1"/>
      <c r="D28" s="24" t="s">
        <v>17</v>
      </c>
      <c r="E28" s="20">
        <v>0</v>
      </c>
      <c r="F28" s="1"/>
      <c r="G28" s="10">
        <f>ROUND((MAX(G12,G13)*$E28),2)</f>
        <v>0</v>
      </c>
      <c r="H28" s="12"/>
      <c r="I28" s="12"/>
      <c r="J28" s="12"/>
    </row>
    <row r="29" spans="1:10" x14ac:dyDescent="0.2">
      <c r="A29" s="1"/>
      <c r="B29" s="9"/>
      <c r="C29" s="1"/>
      <c r="D29" s="9"/>
      <c r="E29" s="21"/>
      <c r="F29" s="1"/>
      <c r="G29" s="25"/>
      <c r="H29" s="12"/>
      <c r="I29" s="12"/>
      <c r="J29" s="12"/>
    </row>
    <row r="30" spans="1:10" x14ac:dyDescent="0.2">
      <c r="A30" s="36"/>
      <c r="B30" s="24" t="s">
        <v>27</v>
      </c>
      <c r="C30" s="1"/>
      <c r="D30" s="9" t="s">
        <v>8</v>
      </c>
      <c r="E30" s="21">
        <v>7.0500000000000001E-4</v>
      </c>
      <c r="F30" s="1"/>
      <c r="G30" s="18">
        <f>ROUND((G9*$E30),2)</f>
        <v>61758</v>
      </c>
      <c r="H30" s="12"/>
      <c r="I30" s="12"/>
      <c r="J30" s="12"/>
    </row>
    <row r="31" spans="1:10" x14ac:dyDescent="0.2">
      <c r="A31" s="1"/>
      <c r="C31" s="1"/>
      <c r="D31" s="1"/>
      <c r="E31" s="1"/>
      <c r="F31" s="1"/>
      <c r="G31" s="8"/>
      <c r="H31" s="56"/>
      <c r="I31" s="56"/>
    </row>
    <row r="32" spans="1:10" x14ac:dyDescent="0.2">
      <c r="A32" s="1"/>
      <c r="B32" s="37" t="s">
        <v>31</v>
      </c>
      <c r="C32" s="1"/>
      <c r="D32" s="1"/>
      <c r="E32" s="1"/>
      <c r="F32" s="1"/>
      <c r="G32" s="10">
        <f>SUM(G15:G31)</f>
        <v>5110467</v>
      </c>
      <c r="H32" s="10"/>
      <c r="I32" s="10"/>
      <c r="J32" s="10"/>
    </row>
    <row r="33" spans="1:14" x14ac:dyDescent="0.2">
      <c r="A33" s="1"/>
      <c r="B33" s="1"/>
      <c r="C33" s="1"/>
      <c r="D33" s="1"/>
      <c r="E33" s="1"/>
      <c r="F33" s="1"/>
      <c r="H33" s="56"/>
      <c r="I33" s="56"/>
    </row>
    <row r="34" spans="1:14" x14ac:dyDescent="0.2">
      <c r="A34" s="1"/>
      <c r="B34" s="24" t="s">
        <v>28</v>
      </c>
      <c r="C34" s="1"/>
      <c r="D34" s="9" t="s">
        <v>8</v>
      </c>
      <c r="E34" s="48">
        <v>0</v>
      </c>
      <c r="F34" s="1"/>
      <c r="G34" s="20">
        <f>ROUND((G9*$E34),2)</f>
        <v>0</v>
      </c>
      <c r="H34" s="56"/>
      <c r="I34" s="56"/>
    </row>
    <row r="35" spans="1:14" ht="15.75" x14ac:dyDescent="0.25">
      <c r="A35" s="1"/>
      <c r="B35" s="23" t="s">
        <v>29</v>
      </c>
      <c r="C35" s="1"/>
      <c r="D35" s="9"/>
      <c r="E35" s="11"/>
      <c r="F35" s="1"/>
      <c r="G35" s="20"/>
      <c r="H35" s="56"/>
      <c r="I35" s="56"/>
    </row>
    <row r="36" spans="1:14" ht="15.75" x14ac:dyDescent="0.25">
      <c r="A36" s="1"/>
      <c r="B36" s="23"/>
      <c r="C36" s="1"/>
      <c r="D36" s="9"/>
      <c r="E36" s="11"/>
      <c r="F36" s="1"/>
      <c r="G36" s="20"/>
      <c r="H36" s="56"/>
      <c r="I36" s="56"/>
    </row>
    <row r="37" spans="1:14" x14ac:dyDescent="0.2">
      <c r="A37" s="1"/>
      <c r="B37" s="9" t="s">
        <v>33</v>
      </c>
      <c r="C37" s="1"/>
      <c r="D37" s="9" t="s">
        <v>34</v>
      </c>
      <c r="E37" s="31">
        <v>1</v>
      </c>
      <c r="F37" s="1"/>
      <c r="G37" s="20">
        <f>$E37</f>
        <v>1</v>
      </c>
      <c r="H37" s="56"/>
      <c r="I37" s="56"/>
    </row>
    <row r="38" spans="1:14" ht="15.75" x14ac:dyDescent="0.25">
      <c r="A38" s="1"/>
      <c r="B38" s="23"/>
      <c r="C38" s="1"/>
      <c r="D38" s="9"/>
      <c r="E38" s="11"/>
      <c r="F38" s="1"/>
      <c r="G38" s="20"/>
      <c r="H38" s="56"/>
      <c r="I38" s="56"/>
    </row>
    <row r="39" spans="1:14" s="42" customFormat="1" x14ac:dyDescent="0.2">
      <c r="A39" s="1"/>
      <c r="B39" s="9" t="s">
        <v>10</v>
      </c>
      <c r="C39" s="1"/>
      <c r="D39" s="9" t="s">
        <v>8</v>
      </c>
      <c r="E39" s="16">
        <v>8.2500000000000004E-3</v>
      </c>
      <c r="F39" s="1"/>
      <c r="G39" s="17">
        <f>ROUND((G$9*$E39),2)</f>
        <v>722700</v>
      </c>
      <c r="H39" s="56"/>
      <c r="I39" s="56"/>
      <c r="M39" s="56"/>
      <c r="N39" s="56"/>
    </row>
    <row r="40" spans="1:14" s="42" customFormat="1" ht="15.75" x14ac:dyDescent="0.25">
      <c r="A40" s="1"/>
      <c r="B40" s="23"/>
      <c r="C40" s="1"/>
      <c r="D40" s="9"/>
      <c r="E40" s="11"/>
      <c r="F40" s="1"/>
      <c r="G40" s="20"/>
      <c r="H40" s="56"/>
      <c r="I40" s="56"/>
      <c r="M40" s="56"/>
      <c r="N40" s="56"/>
    </row>
    <row r="41" spans="1:14" x14ac:dyDescent="0.2">
      <c r="A41" s="1"/>
      <c r="B41" s="9" t="s">
        <v>36</v>
      </c>
      <c r="C41" s="1"/>
      <c r="D41" s="9" t="s">
        <v>8</v>
      </c>
      <c r="E41" s="16">
        <v>2.9999999999999997E-4</v>
      </c>
      <c r="F41" s="1"/>
      <c r="G41" s="17">
        <f>ROUND((G$9*$E41),2)</f>
        <v>26280</v>
      </c>
      <c r="H41" s="56"/>
      <c r="I41" s="56"/>
    </row>
    <row r="42" spans="1:14" s="54" customFormat="1" x14ac:dyDescent="0.2">
      <c r="A42" s="1"/>
      <c r="B42" s="9"/>
      <c r="C42" s="1"/>
      <c r="D42" s="9"/>
      <c r="E42" s="16"/>
      <c r="F42" s="1"/>
      <c r="G42" s="17"/>
      <c r="H42" s="56"/>
      <c r="I42" s="56"/>
      <c r="M42" s="56"/>
      <c r="N42" s="56"/>
    </row>
    <row r="43" spans="1:14" s="54" customFormat="1" x14ac:dyDescent="0.2">
      <c r="A43" s="1"/>
      <c r="B43" s="9" t="s">
        <v>38</v>
      </c>
      <c r="C43" s="1"/>
      <c r="D43" s="9" t="s">
        <v>8</v>
      </c>
      <c r="E43" s="16">
        <v>-1.604E-3</v>
      </c>
      <c r="F43" s="1"/>
      <c r="G43" s="17">
        <f>ROUND((G$9*$E43),2)</f>
        <v>-140510.39999999999</v>
      </c>
      <c r="H43" s="56"/>
      <c r="I43" s="56"/>
      <c r="M43" s="56"/>
      <c r="N43" s="56"/>
    </row>
    <row r="44" spans="1:14" x14ac:dyDescent="0.2">
      <c r="A44" s="1"/>
      <c r="B44" s="1"/>
      <c r="C44" s="1"/>
      <c r="D44" s="1"/>
      <c r="E44" s="1"/>
      <c r="F44" s="1"/>
      <c r="G44" s="8"/>
      <c r="H44" s="56"/>
      <c r="I44" s="56"/>
    </row>
    <row r="45" spans="1:14" x14ac:dyDescent="0.2">
      <c r="A45" s="1"/>
      <c r="B45" s="9" t="s">
        <v>11</v>
      </c>
      <c r="C45" s="1"/>
      <c r="D45" s="1"/>
      <c r="E45" s="1"/>
      <c r="F45" s="1"/>
      <c r="G45" s="10">
        <f>SUM(G32:G43)</f>
        <v>5718937.5999999996</v>
      </c>
      <c r="H45" s="10"/>
      <c r="I45" s="10"/>
      <c r="J45" s="10"/>
    </row>
    <row r="46" spans="1:14" x14ac:dyDescent="0.2">
      <c r="H46" s="56"/>
      <c r="I46" s="56"/>
    </row>
    <row r="47" spans="1:14" x14ac:dyDescent="0.2">
      <c r="A47" s="1"/>
      <c r="B47" s="9" t="s">
        <v>12</v>
      </c>
      <c r="C47" s="1"/>
      <c r="D47" s="9" t="s">
        <v>13</v>
      </c>
      <c r="E47" s="26">
        <v>0.10364900000000001</v>
      </c>
      <c r="F47" s="1"/>
      <c r="G47" s="38">
        <f>(((G$17-(0.02725*G$9))+G$15+G$20+G$21+G$23+G$25+G$27+G$28+G$30+G$34+G$37+G41+G43+G54)*$E47)</f>
        <v>270994.20770240005</v>
      </c>
      <c r="H47" s="56"/>
      <c r="I47" s="56"/>
    </row>
    <row r="48" spans="1:14" x14ac:dyDescent="0.2">
      <c r="A48" s="1"/>
      <c r="B48" s="1"/>
      <c r="C48" s="1"/>
      <c r="D48" s="1"/>
      <c r="E48" s="1"/>
      <c r="F48" s="1"/>
      <c r="G48" s="8"/>
      <c r="H48" s="56"/>
      <c r="I48" s="56"/>
    </row>
    <row r="49" spans="1:14" x14ac:dyDescent="0.2">
      <c r="A49" s="1"/>
      <c r="B49" s="9" t="s">
        <v>11</v>
      </c>
      <c r="C49" s="1"/>
      <c r="D49" s="1"/>
      <c r="E49" s="1"/>
      <c r="F49" s="1"/>
      <c r="G49" s="10">
        <f>G45+G47</f>
        <v>5989931.8077023998</v>
      </c>
      <c r="H49" s="56"/>
      <c r="I49" s="56"/>
    </row>
    <row r="50" spans="1:14" x14ac:dyDescent="0.2">
      <c r="A50" s="1"/>
      <c r="B50" s="9"/>
      <c r="C50" s="1"/>
      <c r="D50" s="1"/>
      <c r="E50" s="1"/>
      <c r="F50" s="1"/>
      <c r="G50" s="10"/>
      <c r="H50" s="56"/>
      <c r="I50" s="56"/>
    </row>
    <row r="51" spans="1:14" x14ac:dyDescent="0.2">
      <c r="A51" s="36"/>
      <c r="B51" s="37" t="s">
        <v>37</v>
      </c>
      <c r="C51" s="1"/>
      <c r="D51" s="35" t="s">
        <v>13</v>
      </c>
      <c r="E51" s="57">
        <v>6.3640000000000002E-2</v>
      </c>
      <c r="F51" s="1"/>
      <c r="G51" s="10">
        <f>(((G$17-(0.02725*G$9))+G$15+G$20+G$21+G$23+G$25+G$27+G$28+G$30+G$34+G$37+G41+G43+G54)*$E51)</f>
        <v>166389.17286400002</v>
      </c>
      <c r="H51" s="56"/>
      <c r="I51" s="56"/>
    </row>
    <row r="52" spans="1:14" x14ac:dyDescent="0.2">
      <c r="A52" s="36"/>
      <c r="B52" s="37"/>
      <c r="C52" s="1"/>
      <c r="D52" s="35"/>
      <c r="E52" s="58"/>
      <c r="F52" s="1"/>
      <c r="G52" s="41"/>
      <c r="H52" s="56"/>
      <c r="I52" s="56"/>
    </row>
    <row r="53" spans="1:14" x14ac:dyDescent="0.2">
      <c r="A53" s="36"/>
      <c r="B53" s="9" t="s">
        <v>35</v>
      </c>
      <c r="C53" s="1"/>
      <c r="D53" s="9" t="s">
        <v>8</v>
      </c>
      <c r="E53" s="58">
        <v>0</v>
      </c>
      <c r="F53" s="1"/>
      <c r="G53" s="17">
        <f>ROUND((G$9*$E53),2)</f>
        <v>0</v>
      </c>
      <c r="H53" s="56"/>
      <c r="I53" s="56"/>
    </row>
    <row r="54" spans="1:14" s="56" customFormat="1" x14ac:dyDescent="0.2">
      <c r="A54" s="36"/>
      <c r="B54" s="9"/>
      <c r="C54" s="1"/>
      <c r="D54" s="24" t="s">
        <v>17</v>
      </c>
      <c r="E54" s="58">
        <v>0.03</v>
      </c>
      <c r="F54" s="1"/>
      <c r="G54" s="38">
        <f>E54*G8</f>
        <v>5400</v>
      </c>
    </row>
    <row r="55" spans="1:14" x14ac:dyDescent="0.2">
      <c r="A55" s="1"/>
      <c r="B55" s="9"/>
      <c r="C55" s="1"/>
      <c r="D55" s="1"/>
      <c r="E55" s="1"/>
      <c r="F55" s="1"/>
      <c r="G55" s="10"/>
      <c r="H55" s="56"/>
      <c r="I55" s="56"/>
    </row>
    <row r="56" spans="1:14" x14ac:dyDescent="0.2">
      <c r="A56" s="1"/>
      <c r="B56" s="9" t="s">
        <v>14</v>
      </c>
      <c r="C56" s="1"/>
      <c r="D56" s="1"/>
      <c r="E56" s="1"/>
      <c r="F56" s="1"/>
      <c r="G56" s="10">
        <f>SUM(G49:G54)</f>
        <v>6161720.9805664001</v>
      </c>
      <c r="H56" s="10"/>
      <c r="I56" s="10"/>
    </row>
    <row r="58" spans="1:14" s="50" customFormat="1" x14ac:dyDescent="0.2">
      <c r="A58" s="1"/>
      <c r="B58" s="1"/>
      <c r="C58" s="2"/>
      <c r="D58" s="3"/>
      <c r="E58" s="3"/>
      <c r="F58" s="3"/>
      <c r="G58" s="2"/>
      <c r="H58" s="3"/>
      <c r="I58" s="3"/>
      <c r="J58" s="3"/>
      <c r="K58" s="2"/>
      <c r="M58" s="56"/>
      <c r="N58" s="56"/>
    </row>
    <row r="59" spans="1:14" x14ac:dyDescent="0.2">
      <c r="K59" s="3"/>
    </row>
    <row r="60" spans="1:14" x14ac:dyDescent="0.2">
      <c r="G60" s="34" t="s">
        <v>30</v>
      </c>
      <c r="H60" s="56"/>
      <c r="I60" s="56"/>
      <c r="J60" s="56"/>
      <c r="K60" s="56"/>
    </row>
    <row r="61" spans="1:14" ht="15.75" x14ac:dyDescent="0.25">
      <c r="A61" s="1"/>
      <c r="B61" s="4" t="s">
        <v>42</v>
      </c>
      <c r="C61" s="1"/>
      <c r="D61" s="1"/>
      <c r="E61" s="9" t="s">
        <v>18</v>
      </c>
      <c r="F61" s="1"/>
      <c r="G61" s="59">
        <v>0</v>
      </c>
      <c r="H61" s="56"/>
      <c r="I61" s="56"/>
      <c r="J61" s="56"/>
      <c r="K61" s="56"/>
    </row>
    <row r="62" spans="1:14" x14ac:dyDescent="0.2">
      <c r="A62" s="1"/>
      <c r="B62" s="1"/>
      <c r="C62" s="1"/>
      <c r="D62" s="1"/>
      <c r="E62" s="5" t="s">
        <v>0</v>
      </c>
      <c r="F62" s="14" t="s">
        <v>15</v>
      </c>
      <c r="G62" s="59">
        <v>102000</v>
      </c>
      <c r="H62" s="56"/>
      <c r="I62" s="56"/>
      <c r="J62" s="56"/>
      <c r="K62" s="56"/>
    </row>
    <row r="63" spans="1:14" x14ac:dyDescent="0.2">
      <c r="A63" s="1"/>
      <c r="B63" s="1"/>
      <c r="C63" s="1"/>
      <c r="D63" s="1"/>
      <c r="E63" s="5" t="s">
        <v>1</v>
      </c>
      <c r="F63" s="14" t="s">
        <v>4</v>
      </c>
      <c r="G63" s="59">
        <v>49640000</v>
      </c>
      <c r="H63" s="56"/>
      <c r="I63" s="56"/>
      <c r="J63" s="56"/>
      <c r="K63" s="56"/>
    </row>
    <row r="64" spans="1:14" x14ac:dyDescent="0.2">
      <c r="A64" s="1"/>
      <c r="B64" s="6" t="s">
        <v>2</v>
      </c>
      <c r="C64" s="1"/>
      <c r="D64" s="1"/>
      <c r="E64" s="7" t="s">
        <v>3</v>
      </c>
      <c r="F64" s="1"/>
      <c r="G64" s="28"/>
      <c r="H64" s="56"/>
      <c r="I64" s="56"/>
      <c r="J64" s="56"/>
      <c r="K64" s="56"/>
    </row>
    <row r="65" spans="1:11" x14ac:dyDescent="0.2">
      <c r="G65" s="60"/>
      <c r="H65" s="56"/>
      <c r="I65" s="56"/>
      <c r="J65" s="56"/>
      <c r="K65" s="56"/>
    </row>
    <row r="66" spans="1:11" x14ac:dyDescent="0.2">
      <c r="A66" s="1"/>
      <c r="B66" s="9" t="s">
        <v>19</v>
      </c>
      <c r="C66" s="1"/>
      <c r="E66" s="32">
        <v>1</v>
      </c>
      <c r="F66" s="1"/>
      <c r="G66" s="59">
        <f>ROUND((G$62*$E66),0)</f>
        <v>102000</v>
      </c>
      <c r="H66" s="56"/>
      <c r="I66" s="56"/>
      <c r="J66" s="56"/>
      <c r="K66" s="56"/>
    </row>
    <row r="67" spans="1:11" x14ac:dyDescent="0.2">
      <c r="A67" s="1"/>
      <c r="B67" s="9" t="s">
        <v>20</v>
      </c>
      <c r="C67" s="1"/>
      <c r="D67" s="1"/>
      <c r="E67" s="32">
        <v>1</v>
      </c>
      <c r="F67" s="1"/>
      <c r="G67" s="59">
        <f>ROUND((G$62*$E67),0)</f>
        <v>102000</v>
      </c>
      <c r="H67" s="56"/>
      <c r="I67" s="56"/>
      <c r="J67" s="56"/>
      <c r="K67" s="56"/>
    </row>
    <row r="68" spans="1:11" x14ac:dyDescent="0.2">
      <c r="A68" s="1"/>
      <c r="C68" s="1"/>
      <c r="E68" s="30"/>
      <c r="G68" s="28"/>
      <c r="H68" s="56"/>
      <c r="I68" s="56"/>
      <c r="J68" s="56"/>
      <c r="K68" s="56"/>
    </row>
    <row r="69" spans="1:11" x14ac:dyDescent="0.2">
      <c r="A69" s="1"/>
      <c r="B69" s="9" t="s">
        <v>5</v>
      </c>
      <c r="C69" s="1"/>
      <c r="D69" s="9" t="s">
        <v>6</v>
      </c>
      <c r="E69" s="46">
        <v>1353</v>
      </c>
      <c r="F69" s="1"/>
      <c r="G69" s="40">
        <f>+$E69</f>
        <v>1353</v>
      </c>
      <c r="H69" s="56"/>
      <c r="I69" s="56"/>
      <c r="J69" s="56"/>
      <c r="K69" s="56"/>
    </row>
    <row r="70" spans="1:11" x14ac:dyDescent="0.2">
      <c r="A70" s="1"/>
      <c r="C70" s="1"/>
      <c r="E70" s="29"/>
      <c r="F70" s="1"/>
      <c r="G70" s="28"/>
      <c r="H70" s="56"/>
      <c r="I70" s="56"/>
      <c r="J70" s="56"/>
      <c r="K70" s="56"/>
    </row>
    <row r="71" spans="1:11" x14ac:dyDescent="0.2">
      <c r="A71" s="36"/>
      <c r="B71" s="9" t="s">
        <v>7</v>
      </c>
      <c r="C71" s="1"/>
      <c r="D71" s="9" t="s">
        <v>8</v>
      </c>
      <c r="E71" s="44">
        <v>2.7310000000000001E-2</v>
      </c>
      <c r="F71" s="1"/>
      <c r="G71" s="61">
        <f>ROUND((G$63*$E71),2)</f>
        <v>1355668.4</v>
      </c>
      <c r="H71" s="56"/>
      <c r="I71" s="56"/>
      <c r="J71" s="56"/>
      <c r="K71" s="56"/>
    </row>
    <row r="72" spans="1:11" x14ac:dyDescent="0.2">
      <c r="A72" s="1"/>
      <c r="C72" s="1"/>
      <c r="E72" s="29"/>
      <c r="F72" s="1"/>
      <c r="G72" s="62"/>
      <c r="H72" s="56"/>
      <c r="I72" s="56"/>
      <c r="J72" s="56"/>
      <c r="K72" s="56"/>
    </row>
    <row r="73" spans="1:11" x14ac:dyDescent="0.2">
      <c r="A73" s="1"/>
      <c r="B73" s="9" t="s">
        <v>16</v>
      </c>
      <c r="C73" s="1"/>
      <c r="E73" s="29"/>
      <c r="F73" s="1"/>
      <c r="G73" s="61"/>
      <c r="H73" s="56"/>
      <c r="I73" s="56"/>
      <c r="J73" s="56"/>
      <c r="K73" s="56"/>
    </row>
    <row r="74" spans="1:11" x14ac:dyDescent="0.2">
      <c r="A74" s="1"/>
      <c r="B74" s="9" t="s">
        <v>21</v>
      </c>
      <c r="C74" s="1"/>
      <c r="D74" s="9" t="s">
        <v>17</v>
      </c>
      <c r="E74" s="43">
        <v>13.26</v>
      </c>
      <c r="F74" s="1"/>
      <c r="G74" s="61">
        <f>ROUND((G66*$E74),2)</f>
        <v>1352520</v>
      </c>
      <c r="H74" s="56"/>
      <c r="I74" s="56"/>
      <c r="J74" s="56"/>
      <c r="K74" s="56"/>
    </row>
    <row r="75" spans="1:11" x14ac:dyDescent="0.2">
      <c r="A75" s="1"/>
      <c r="B75" s="9" t="s">
        <v>24</v>
      </c>
      <c r="C75" s="1"/>
      <c r="D75" s="9" t="s">
        <v>17</v>
      </c>
      <c r="E75" s="46">
        <v>1.49</v>
      </c>
      <c r="F75" s="1"/>
      <c r="G75" s="61">
        <f>ROUND(((G67)*$E75),2)</f>
        <v>151980</v>
      </c>
      <c r="H75" s="56"/>
      <c r="I75" s="56"/>
      <c r="J75" s="56"/>
      <c r="K75" s="56"/>
    </row>
    <row r="76" spans="1:11" x14ac:dyDescent="0.2">
      <c r="A76" s="1"/>
      <c r="C76" s="1"/>
      <c r="E76" s="33"/>
      <c r="F76" s="1"/>
      <c r="G76" s="52"/>
      <c r="H76" s="56"/>
      <c r="I76" s="56"/>
      <c r="J76" s="56"/>
      <c r="K76" s="56"/>
    </row>
    <row r="77" spans="1:11" x14ac:dyDescent="0.2">
      <c r="A77" s="1"/>
      <c r="B77" s="9" t="s">
        <v>22</v>
      </c>
      <c r="C77" s="1"/>
      <c r="D77" s="9" t="s">
        <v>23</v>
      </c>
      <c r="E77" s="45">
        <v>0.69</v>
      </c>
      <c r="F77" s="1"/>
      <c r="G77" s="63">
        <f>ROUND((G61*$E77),2)</f>
        <v>0</v>
      </c>
      <c r="H77" s="56"/>
      <c r="I77" s="56"/>
      <c r="J77" s="56"/>
      <c r="K77" s="56"/>
    </row>
    <row r="78" spans="1:11" x14ac:dyDescent="0.2">
      <c r="A78" s="1"/>
      <c r="B78" s="9"/>
      <c r="C78" s="1"/>
      <c r="D78" s="9"/>
      <c r="E78" s="28"/>
      <c r="F78" s="1"/>
      <c r="G78" s="63"/>
      <c r="H78" s="56"/>
      <c r="I78" s="56"/>
      <c r="J78" s="56"/>
      <c r="K78" s="56"/>
    </row>
    <row r="79" spans="1:11" x14ac:dyDescent="0.2">
      <c r="A79" s="1"/>
      <c r="B79" s="9" t="s">
        <v>25</v>
      </c>
      <c r="C79" s="1"/>
      <c r="D79" s="9" t="s">
        <v>8</v>
      </c>
      <c r="E79" s="27">
        <v>0</v>
      </c>
      <c r="F79" s="1"/>
      <c r="G79" s="64">
        <f>ROUND((G63*$E79),2)</f>
        <v>0</v>
      </c>
      <c r="H79" s="56"/>
      <c r="I79" s="56"/>
      <c r="J79" s="56"/>
      <c r="K79" s="56"/>
    </row>
    <row r="80" spans="1:11" x14ac:dyDescent="0.2">
      <c r="A80" s="1"/>
      <c r="B80" s="9"/>
      <c r="C80" s="1"/>
      <c r="D80" s="9"/>
      <c r="E80" s="27"/>
      <c r="F80" s="1"/>
      <c r="G80" s="64"/>
      <c r="H80" s="56"/>
      <c r="I80" s="56"/>
      <c r="J80" s="56"/>
      <c r="K80" s="56"/>
    </row>
    <row r="81" spans="1:14" x14ac:dyDescent="0.2">
      <c r="A81" s="51"/>
      <c r="B81" s="9" t="s">
        <v>32</v>
      </c>
      <c r="C81" s="1"/>
      <c r="D81" s="9" t="s">
        <v>8</v>
      </c>
      <c r="E81" s="47">
        <v>0</v>
      </c>
      <c r="F81" s="1"/>
      <c r="G81" s="61">
        <f>ROUND((G$63*$E81),2)</f>
        <v>0</v>
      </c>
      <c r="H81" s="56"/>
      <c r="I81" s="56"/>
      <c r="J81" s="56"/>
      <c r="K81" s="56"/>
    </row>
    <row r="82" spans="1:14" x14ac:dyDescent="0.2">
      <c r="A82" s="1"/>
      <c r="B82" s="9"/>
      <c r="C82" s="1"/>
      <c r="D82" s="24" t="s">
        <v>17</v>
      </c>
      <c r="E82" s="53">
        <v>0</v>
      </c>
      <c r="F82" s="1"/>
      <c r="G82" s="61">
        <f>ROUND((MAX(G66,G67)*$E82),2)</f>
        <v>0</v>
      </c>
      <c r="H82" s="56"/>
      <c r="I82" s="56"/>
      <c r="J82" s="56"/>
      <c r="K82" s="56"/>
    </row>
    <row r="83" spans="1:14" x14ac:dyDescent="0.2">
      <c r="A83" s="1"/>
      <c r="B83" s="9"/>
      <c r="C83" s="1"/>
      <c r="D83" s="9"/>
      <c r="E83" s="27"/>
      <c r="F83" s="1"/>
      <c r="G83" s="64"/>
      <c r="H83" s="56"/>
      <c r="I83" s="56"/>
      <c r="J83" s="56"/>
      <c r="K83" s="56"/>
    </row>
    <row r="84" spans="1:14" x14ac:dyDescent="0.2">
      <c r="A84" s="36"/>
      <c r="B84" s="24" t="s">
        <v>27</v>
      </c>
      <c r="C84" s="1"/>
      <c r="D84" s="9" t="s">
        <v>8</v>
      </c>
      <c r="E84" s="47">
        <v>7.0500000000000001E-4</v>
      </c>
      <c r="F84" s="1"/>
      <c r="G84" s="65">
        <f>ROUND((G63*$E84),2)</f>
        <v>34996.199999999997</v>
      </c>
      <c r="H84" s="56"/>
      <c r="I84" s="56"/>
      <c r="J84" s="56"/>
      <c r="K84" s="56"/>
    </row>
    <row r="85" spans="1:14" s="54" customFormat="1" x14ac:dyDescent="0.2">
      <c r="A85" s="36"/>
      <c r="B85" s="24"/>
      <c r="C85" s="1"/>
      <c r="D85" s="9"/>
      <c r="E85" s="47"/>
      <c r="F85" s="1"/>
      <c r="G85" s="65"/>
      <c r="H85" s="56"/>
      <c r="I85" s="56"/>
      <c r="J85" s="56"/>
      <c r="K85" s="56"/>
      <c r="M85" s="56"/>
      <c r="N85" s="56"/>
    </row>
    <row r="86" spans="1:14" s="54" customFormat="1" x14ac:dyDescent="0.2">
      <c r="A86" s="36"/>
      <c r="B86" s="9" t="s">
        <v>38</v>
      </c>
      <c r="C86" s="1"/>
      <c r="D86" s="9" t="s">
        <v>8</v>
      </c>
      <c r="E86" s="16">
        <v>-1.604E-3</v>
      </c>
      <c r="F86" s="1"/>
      <c r="G86" s="65">
        <f>ROUND((G63*$E86),2)</f>
        <v>-79622.559999999998</v>
      </c>
      <c r="H86" s="56"/>
      <c r="I86" s="56"/>
      <c r="J86" s="56"/>
      <c r="K86" s="56"/>
      <c r="M86" s="56"/>
      <c r="N86" s="56"/>
    </row>
    <row r="87" spans="1:14" x14ac:dyDescent="0.2">
      <c r="A87" s="1"/>
      <c r="C87" s="1"/>
      <c r="D87" s="1"/>
      <c r="E87" s="29"/>
      <c r="F87" s="1"/>
      <c r="G87" s="60"/>
      <c r="H87" s="56"/>
      <c r="I87" s="56"/>
      <c r="J87" s="56"/>
      <c r="K87" s="56"/>
    </row>
    <row r="88" spans="1:14" x14ac:dyDescent="0.2">
      <c r="A88" s="1"/>
      <c r="B88" s="9" t="s">
        <v>31</v>
      </c>
      <c r="C88" s="1"/>
      <c r="D88" s="1"/>
      <c r="E88" s="1"/>
      <c r="F88" s="1"/>
      <c r="G88" s="40">
        <f>SUM(G69:G87)</f>
        <v>2816895.04</v>
      </c>
      <c r="H88" s="56"/>
      <c r="I88" s="56"/>
      <c r="J88" s="56"/>
      <c r="K88" s="56"/>
    </row>
    <row r="89" spans="1:14" x14ac:dyDescent="0.2">
      <c r="A89" s="1"/>
      <c r="B89" s="1"/>
      <c r="C89" s="1"/>
      <c r="D89" s="1"/>
      <c r="E89" s="1"/>
      <c r="F89" s="1"/>
      <c r="G89" s="28"/>
      <c r="H89" s="56"/>
      <c r="I89" s="56"/>
      <c r="J89" s="56"/>
      <c r="K89" s="56"/>
    </row>
    <row r="90" spans="1:14" x14ac:dyDescent="0.2">
      <c r="A90" s="1"/>
      <c r="B90" s="24" t="s">
        <v>28</v>
      </c>
      <c r="C90" s="1"/>
      <c r="D90" s="9" t="s">
        <v>8</v>
      </c>
      <c r="E90" s="49">
        <v>0</v>
      </c>
      <c r="F90" s="1"/>
      <c r="G90" s="63">
        <f>ROUND((G63*$E90),2)</f>
        <v>0</v>
      </c>
      <c r="H90" s="56"/>
      <c r="I90" s="56"/>
      <c r="J90" s="56"/>
      <c r="K90" s="56"/>
    </row>
    <row r="91" spans="1:14" x14ac:dyDescent="0.2">
      <c r="A91" s="36"/>
      <c r="B91" s="24" t="s">
        <v>9</v>
      </c>
      <c r="C91" s="1"/>
      <c r="D91" s="9"/>
      <c r="E91" s="13">
        <v>-2.1999999999999999E-5</v>
      </c>
      <c r="F91" s="1"/>
      <c r="G91" s="63"/>
      <c r="H91" s="56"/>
      <c r="I91" s="56"/>
      <c r="J91" s="56"/>
      <c r="K91" s="56"/>
    </row>
    <row r="92" spans="1:14" ht="15.75" x14ac:dyDescent="0.25">
      <c r="A92" s="1"/>
      <c r="B92" s="23" t="s">
        <v>29</v>
      </c>
      <c r="C92" s="1"/>
      <c r="D92" s="1"/>
      <c r="E92" s="1"/>
      <c r="F92" s="1"/>
      <c r="G92" s="63"/>
      <c r="H92" s="56"/>
      <c r="I92" s="56"/>
      <c r="J92" s="56"/>
      <c r="K92" s="56"/>
    </row>
    <row r="93" spans="1:14" ht="15.75" x14ac:dyDescent="0.25">
      <c r="A93" s="1"/>
      <c r="B93" s="23"/>
      <c r="C93" s="1"/>
      <c r="D93" s="1"/>
      <c r="E93" s="1"/>
      <c r="F93" s="1"/>
      <c r="G93" s="63"/>
      <c r="H93" s="56"/>
      <c r="I93" s="56"/>
      <c r="J93" s="56"/>
      <c r="K93" s="56"/>
    </row>
    <row r="94" spans="1:14" x14ac:dyDescent="0.2">
      <c r="A94" s="1"/>
      <c r="B94" s="9" t="s">
        <v>33</v>
      </c>
      <c r="C94" s="1"/>
      <c r="D94" s="9" t="s">
        <v>34</v>
      </c>
      <c r="E94" s="31">
        <v>1</v>
      </c>
      <c r="F94" s="1"/>
      <c r="G94" s="63">
        <f>$E94</f>
        <v>1</v>
      </c>
      <c r="H94" s="56"/>
      <c r="I94" s="56"/>
      <c r="J94" s="56"/>
      <c r="K94" s="56"/>
    </row>
    <row r="95" spans="1:14" ht="15.75" x14ac:dyDescent="0.25">
      <c r="A95" s="1"/>
      <c r="B95" s="23"/>
      <c r="C95" s="1"/>
      <c r="D95" s="1"/>
      <c r="E95" s="1"/>
      <c r="F95" s="1"/>
      <c r="G95" s="63"/>
      <c r="H95" s="56"/>
      <c r="I95" s="56"/>
      <c r="J95" s="56"/>
      <c r="K95" s="56"/>
    </row>
    <row r="96" spans="1:14" s="42" customFormat="1" x14ac:dyDescent="0.2">
      <c r="A96" s="1"/>
      <c r="B96" s="9" t="s">
        <v>10</v>
      </c>
      <c r="C96" s="1"/>
      <c r="D96" s="9" t="s">
        <v>8</v>
      </c>
      <c r="E96" s="16">
        <v>8.2500000000000004E-3</v>
      </c>
      <c r="F96" s="1"/>
      <c r="G96" s="63">
        <f>ROUND((G$63*$E96),2)</f>
        <v>409530</v>
      </c>
      <c r="H96" s="56"/>
      <c r="I96" s="56"/>
      <c r="J96" s="56"/>
      <c r="K96" s="56"/>
      <c r="M96" s="56"/>
      <c r="N96" s="56"/>
    </row>
    <row r="97" spans="1:14" s="42" customFormat="1" ht="15.75" x14ac:dyDescent="0.25">
      <c r="A97" s="1"/>
      <c r="B97" s="23"/>
      <c r="C97" s="1"/>
      <c r="D97" s="1"/>
      <c r="E97" s="1"/>
      <c r="F97" s="1"/>
      <c r="G97" s="63"/>
      <c r="H97" s="56"/>
      <c r="I97" s="56"/>
      <c r="J97" s="56"/>
      <c r="K97" s="56"/>
      <c r="M97" s="56"/>
      <c r="N97" s="56"/>
    </row>
    <row r="98" spans="1:14" x14ac:dyDescent="0.2">
      <c r="A98" s="1"/>
      <c r="B98" s="9" t="s">
        <v>36</v>
      </c>
      <c r="C98" s="1"/>
      <c r="D98" s="9" t="s">
        <v>8</v>
      </c>
      <c r="E98" s="16">
        <v>2.9999999999999997E-4</v>
      </c>
      <c r="F98" s="1"/>
      <c r="G98" s="63">
        <f>ROUND((G$63*$E98),2)</f>
        <v>14892</v>
      </c>
      <c r="H98" s="56"/>
      <c r="I98" s="56"/>
      <c r="J98" s="56"/>
      <c r="K98" s="56"/>
    </row>
    <row r="99" spans="1:14" x14ac:dyDescent="0.2">
      <c r="A99" s="1"/>
      <c r="B99" s="1"/>
      <c r="C99" s="1"/>
      <c r="D99" s="1"/>
      <c r="E99" s="1"/>
      <c r="F99" s="1"/>
      <c r="G99" s="60"/>
      <c r="H99" s="56"/>
      <c r="I99" s="56"/>
      <c r="J99" s="56"/>
      <c r="K99" s="56"/>
    </row>
    <row r="100" spans="1:14" x14ac:dyDescent="0.2">
      <c r="A100" s="1"/>
      <c r="B100" s="9" t="s">
        <v>11</v>
      </c>
      <c r="C100" s="1"/>
      <c r="D100" s="1"/>
      <c r="E100" s="1"/>
      <c r="F100" s="1"/>
      <c r="G100" s="40">
        <f>SUM(G88:G98)</f>
        <v>3241318.04</v>
      </c>
      <c r="H100" s="56"/>
      <c r="I100" s="56"/>
      <c r="J100" s="56"/>
      <c r="K100" s="56"/>
    </row>
    <row r="101" spans="1:14" x14ac:dyDescent="0.2">
      <c r="G101" s="28"/>
      <c r="H101" s="56"/>
      <c r="I101" s="56"/>
      <c r="J101" s="56"/>
      <c r="K101" s="56"/>
    </row>
    <row r="102" spans="1:14" x14ac:dyDescent="0.2">
      <c r="A102" s="1"/>
      <c r="B102" s="9" t="s">
        <v>12</v>
      </c>
      <c r="C102" s="1"/>
      <c r="D102" s="9" t="s">
        <v>13</v>
      </c>
      <c r="E102" s="26">
        <v>0.10364900000000001</v>
      </c>
      <c r="F102" s="1"/>
      <c r="G102" s="39">
        <f>(((G$71-0.02725*G$63)+G$69+G$74+G$75+G$77+G$79+G$81+G$82+G$84+G$90+G$91+G$94+G98+G86+G109)*$E102)</f>
        <v>153624.19868795999</v>
      </c>
      <c r="H102" s="56"/>
      <c r="I102" s="56"/>
      <c r="J102" s="56"/>
      <c r="K102" s="56"/>
    </row>
    <row r="103" spans="1:14" x14ac:dyDescent="0.2">
      <c r="A103" s="1"/>
      <c r="B103" s="1"/>
      <c r="C103" s="1"/>
      <c r="D103" s="1"/>
      <c r="E103" s="1"/>
      <c r="F103" s="1"/>
      <c r="G103" s="60"/>
      <c r="H103" s="56"/>
      <c r="I103" s="56"/>
      <c r="J103" s="56"/>
      <c r="K103" s="56"/>
    </row>
    <row r="104" spans="1:14" x14ac:dyDescent="0.2">
      <c r="A104" s="1"/>
      <c r="B104" s="9" t="s">
        <v>11</v>
      </c>
      <c r="C104" s="1"/>
      <c r="D104" s="1"/>
      <c r="E104" s="1"/>
      <c r="F104" s="1"/>
      <c r="G104" s="40">
        <f>G100+G102</f>
        <v>3394942.23868796</v>
      </c>
      <c r="H104" s="56"/>
      <c r="I104" s="56"/>
      <c r="J104" s="56"/>
      <c r="K104" s="56"/>
    </row>
    <row r="105" spans="1:14" x14ac:dyDescent="0.2">
      <c r="A105" s="1"/>
      <c r="B105" s="9"/>
      <c r="C105" s="1"/>
      <c r="D105" s="1"/>
      <c r="E105" s="1"/>
      <c r="F105" s="1"/>
      <c r="G105" s="40"/>
      <c r="H105" s="56"/>
      <c r="I105" s="56"/>
      <c r="J105" s="56"/>
      <c r="K105" s="56"/>
    </row>
    <row r="106" spans="1:14" x14ac:dyDescent="0.2">
      <c r="A106" s="36"/>
      <c r="B106" s="37" t="s">
        <v>37</v>
      </c>
      <c r="C106" s="1"/>
      <c r="D106" s="35" t="s">
        <v>13</v>
      </c>
      <c r="E106" s="58">
        <v>6.3640000000000002E-2</v>
      </c>
      <c r="F106" s="1"/>
      <c r="G106" s="40">
        <f>(((G$71-0.02725*G$63)+G$69+G$74+G$75+G$77+G$79+G$81+G$82+G$84+G$90+G$91+G$94+G98+G86+G109)*$E106)</f>
        <v>94324.537665599986</v>
      </c>
      <c r="H106" s="56"/>
      <c r="I106" s="56"/>
      <c r="J106" s="56"/>
      <c r="K106" s="56"/>
    </row>
    <row r="107" spans="1:14" x14ac:dyDescent="0.2">
      <c r="A107" s="36"/>
      <c r="B107" s="37"/>
      <c r="C107" s="1"/>
      <c r="D107" s="35"/>
      <c r="E107" s="1"/>
      <c r="F107" s="1"/>
      <c r="G107" s="41"/>
      <c r="H107" s="56"/>
      <c r="I107" s="56"/>
      <c r="J107" s="56"/>
      <c r="K107" s="56"/>
    </row>
    <row r="108" spans="1:14" x14ac:dyDescent="0.2">
      <c r="A108" s="36"/>
      <c r="B108" s="9" t="s">
        <v>35</v>
      </c>
      <c r="C108" s="1"/>
      <c r="D108" s="9" t="s">
        <v>8</v>
      </c>
      <c r="E108" s="58">
        <v>0</v>
      </c>
      <c r="F108" s="1"/>
      <c r="G108" s="63">
        <f>ROUND((G$63*$E108),2)</f>
        <v>0</v>
      </c>
      <c r="H108" s="56"/>
      <c r="I108" s="56"/>
      <c r="J108" s="56"/>
      <c r="K108" s="56"/>
    </row>
    <row r="109" spans="1:14" s="56" customFormat="1" x14ac:dyDescent="0.2">
      <c r="A109" s="36"/>
      <c r="B109" s="9"/>
      <c r="C109" s="1"/>
      <c r="D109" s="24" t="s">
        <v>17</v>
      </c>
      <c r="E109" s="58">
        <v>0.03</v>
      </c>
      <c r="F109" s="1"/>
      <c r="G109" s="39">
        <f>E109*G62</f>
        <v>3060</v>
      </c>
    </row>
    <row r="110" spans="1:14" x14ac:dyDescent="0.2">
      <c r="A110" s="1"/>
      <c r="B110" s="9"/>
      <c r="C110" s="1"/>
      <c r="D110" s="1"/>
      <c r="E110" s="1"/>
      <c r="F110" s="1"/>
      <c r="G110" s="40"/>
      <c r="H110" s="56"/>
      <c r="I110" s="56"/>
      <c r="J110" s="56"/>
      <c r="K110" s="56"/>
    </row>
    <row r="111" spans="1:14" x14ac:dyDescent="0.2">
      <c r="A111" s="1"/>
      <c r="B111" s="9" t="s">
        <v>14</v>
      </c>
      <c r="C111" s="1"/>
      <c r="D111" s="1"/>
      <c r="E111" s="1"/>
      <c r="F111" s="1"/>
      <c r="G111" s="40">
        <f>SUM(G104:G109)</f>
        <v>3492326.7763535599</v>
      </c>
      <c r="H111" s="56"/>
      <c r="I111" s="56"/>
      <c r="J111" s="56"/>
      <c r="K111" s="56"/>
    </row>
    <row r="112" spans="1:14" x14ac:dyDescent="0.2">
      <c r="G112" s="28"/>
      <c r="H112" s="56"/>
      <c r="I112" s="56"/>
      <c r="J112" s="56"/>
      <c r="K112" s="56"/>
    </row>
  </sheetData>
  <phoneticPr fontId="0" type="noConversion"/>
  <pageMargins left="0.5" right="0.5" top="0.5" bottom="0.5" header="0.5" footer="0.5"/>
  <pageSetup scale="5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Company>AEP-Word-Excel-PowerPoint-Access-6-2-00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s017795</dc:creator>
  <cp:lastModifiedBy>s290792</cp:lastModifiedBy>
  <cp:lastPrinted>2013-07-19T14:00:48Z</cp:lastPrinted>
  <dcterms:created xsi:type="dcterms:W3CDTF">2002-01-09T15:20:18Z</dcterms:created>
  <dcterms:modified xsi:type="dcterms:W3CDTF">2019-02-07T16:49:15Z</dcterms:modified>
</cp:coreProperties>
</file>